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8dc1ff26b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8cfd493a44d4e21"/>
    <x:sheet xmlns:r="http://schemas.openxmlformats.org/officeDocument/2006/relationships" name="Dashboard" sheetId="2" r:id="R649468a908ee4077"/>
    <x:sheet xmlns:r="http://schemas.openxmlformats.org/officeDocument/2006/relationships" name="Settings" sheetId="3" r:id="R19f96ae993eb481d"/>
    <x:sheet xmlns:r="http://schemas.openxmlformats.org/officeDocument/2006/relationships" name="Course Catalog" sheetId="4" r:id="R7c06ca6504a84812"/>
    <x:sheet xmlns:r="http://schemas.openxmlformats.org/officeDocument/2006/relationships" name="Role Requirements" sheetId="5" r:id="R3bcbb35558124625"/>
    <x:sheet xmlns:r="http://schemas.openxmlformats.org/officeDocument/2006/relationships" name="Officer Roster" sheetId="6" r:id="R9e9c0bb791df4901"/>
    <x:sheet xmlns:r="http://schemas.openxmlformats.org/officeDocument/2006/relationships" name="Completion Log" sheetId="7" r:id="R67a7b0e18e7548b1"/>
    <x:sheet xmlns:r="http://schemas.openxmlformats.org/officeDocument/2006/relationships" name="Eligibility" sheetId="8" r:id="Rf0e3677746754fdc"/>
    <x:sheet xmlns:r="http://schemas.openxmlformats.org/officeDocument/2006/relationships" name="Certificates" sheetId="9" r:id="R7e4e7a0ccf0c4e97"/>
    <x:sheet xmlns:r="http://schemas.openxmlformats.org/officeDocument/2006/relationships" name="Overrides &amp; Renewals" sheetId="10" r:id="Rb6a1caf54e8f420f"/>
    <x:sheet xmlns:r="http://schemas.openxmlformats.org/officeDocument/2006/relationships" name="Checks" sheetId="11" r:id="R70d142529d944e18"/>
  </x:sheets>
</x:workbook>
</file>

<file path=xl/comments1.xml><?xml version="1.0" encoding="utf-8"?>
<x:comments xmlns:x="http://schemas.openxmlformats.org/spreadsheetml/2006/main">
  <x:authors>
    <x:author>tc={B921220A-7502-4A54-98B0-8C04410FB286}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Default pass threshold. A course may require a higher score when the Course Catalog documents it.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;[Red](0.0%);-"/>
    <x:numFmt numFmtId="201" formatCode="#,##0;[Red](#,##0);-"/>
    <x:numFmt numFmtId="202" formatCode="yyyy-mm-dd"/>
  </x:numFmts>
  <x:fonts count="15">
    <x:font>
      <x:sz val="11"/>
      <x:name val="Carlito"/>
    </x:font>
    <x:font>
      <x:sz val="10"/>
      <x:color rgb="FF2D2025"/>
      <x:name val="Aptos"/>
    </x:font>
    <x:font>
      <x:b/>
      <x:sz val="20"/>
      <x:color rgb="FFFFFFFF"/>
      <x:name val="Georgia"/>
    </x:font>
    <x:font>
      <x:i/>
      <x:sz val="9"/>
      <x:color rgb="FF2D2025"/>
      <x:name val="Aptos"/>
    </x:font>
    <x:font>
      <x:b/>
      <x:sz val="11"/>
      <x:color rgb="FFFFFFFF"/>
      <x:name val="Aptos Display"/>
    </x:font>
    <x:font>
      <x:b/>
      <x:sz val="10"/>
      <x:color rgb="FF9F2852"/>
      <x:name val="Aptos"/>
    </x:font>
    <x:font>
      <x:sz val="9"/>
      <x:color rgb="FF2D2025"/>
      <x:name val="Aptos"/>
    </x:font>
    <x:font>
      <x:b/>
      <x:sz val="10"/>
      <x:color rgb="FFFFFFFF"/>
      <x:name val="Aptos"/>
    </x:font>
    <x:font>
      <x:i/>
      <x:sz val="11"/>
      <x:color rgb="FF9F2852"/>
      <x:name val="Georgia"/>
    </x:font>
    <x:font>
      <x:b/>
      <x:sz val="9"/>
      <x:color rgb="FF2D2025"/>
      <x:name val="Aptos"/>
    </x:font>
    <x:font>
      <x:sz val="10"/>
      <x:color rgb="FF0000FF"/>
      <x:name val="Aptos"/>
    </x:font>
    <x:font>
      <x:sz val="10"/>
      <x:color rgb="FF008000"/>
      <x:name val="Aptos"/>
    </x:font>
    <x:font>
      <x:b/>
      <x:sz val="13"/>
      <x:color rgb="FF9F2852"/>
      <x:name val="Aptos"/>
    </x:font>
    <x:font>
      <x:b/>
      <x:sz val="10"/>
      <x:color rgb="FF2D2025"/>
      <x:name val="Aptos"/>
    </x:font>
    <x:font>
      <x:b/>
      <x:sz val="17"/>
      <x:color rgb="FF008000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9F2852"/>
      </x:patternFill>
    </x:fill>
    <x:fill>
      <x:patternFill patternType="solid">
        <x:fgColor rgb="FFFFF8F1"/>
      </x:patternFill>
    </x:fill>
    <x:fill>
      <x:patternFill patternType="solid">
        <x:fgColor rgb="FF2D2025"/>
      </x:patternFill>
    </x:fill>
    <x:fill>
      <x:patternFill patternType="solid">
        <x:fgColor rgb="FFF5DCE6"/>
      </x:patternFill>
    </x:fill>
    <x:fill>
      <x:patternFill patternType="solid">
        <x:fgColor rgb="FFFDE7E7"/>
      </x:patternFill>
    </x:fill>
    <x:fill>
      <x:patternFill patternType="solid">
        <x:fgColor rgb="FFFBE6EF"/>
      </x:patternFill>
    </x:fill>
    <x:fill>
      <x:patternFill patternType="solid">
        <x:fgColor rgb="FFE88FB3"/>
      </x:patternFill>
    </x:fill>
    <x:fill>
      <x:patternFill patternType="solid">
        <x:fgColor rgb="FFF6EEDC"/>
      </x:patternFill>
    </x:fill>
  </x:fills>
  <x:borders count="33">
    <x:border/>
    <x:border>
      <x:bottom style="medium">
        <x:color rgb="FFC4A26A"/>
      </x:bottom>
    </x:border>
    <x:border>
      <x:left style="thin">
        <x:color rgb="FFC4A26A"/>
      </x:left>
      <x:top style="thin">
        <x:color rgb="FFC4A26A"/>
      </x:top>
    </x:border>
    <x:border>
      <x:top style="thin">
        <x:color rgb="FFC4A26A"/>
      </x:top>
    </x:border>
    <x:border>
      <x:right style="thin">
        <x:color rgb="FFC4A26A"/>
      </x:right>
      <x:top style="thin">
        <x:color rgb="FFC4A26A"/>
      </x:top>
    </x:border>
    <x:border>
      <x:left style="thin">
        <x:color rgb="FFC4A26A"/>
      </x:left>
    </x:border>
    <x:border>
      <x:right style="thin">
        <x:color rgb="FFC4A26A"/>
      </x:right>
    </x:border>
    <x:border>
      <x:left style="thin">
        <x:color rgb="FFC4A26A"/>
      </x:left>
      <x:bottom style="thin">
        <x:color rgb="FFC4A26A"/>
      </x:bottom>
    </x:border>
    <x:border>
      <x:bottom style="thin">
        <x:color rgb="FFC4A26A"/>
      </x:bottom>
    </x:border>
    <x:border>
      <x:right style="thin">
        <x:color rgb="FFC4A26A"/>
      </x:right>
      <x:bottom style="thin">
        <x:color rgb="FFC4A26A"/>
      </x:bottom>
    </x:border>
    <x:border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bottom style="medium">
        <x:color rgb="FF9F2852"/>
      </x:bottom>
    </x:border>
    <x:border>
      <x:left style="thin">
        <x:color rgb="FFE4D4DA"/>
      </x:left>
      <x:right style="thin">
        <x:color rgb="FFE4D4DA"/>
      </x:right>
      <x:top style="thin">
        <x:color rgb="FFE4D4DA"/>
      </x:top>
    </x:border>
    <x:border>
      <x:left style="thin">
        <x:color rgb="FFE4D4DA"/>
      </x:left>
      <x:right style="thin">
        <x:color rgb="FFE4D4DA"/>
      </x:right>
    </x:border>
    <x:border>
      <x:left style="thin">
        <x:color rgb="FFE4D4DA"/>
      </x:left>
      <x:right style="thin">
        <x:color rgb="FFE4D4DA"/>
      </x:right>
      <x:bottom style="thin">
        <x:color rgb="FFE4D4DA"/>
      </x:bottom>
    </x:border>
    <x:border>
      <x:left style="thin">
        <x:color rgb="FFE4D4DA"/>
      </x:left>
      <x:top style="thin">
        <x:color rgb="FFE4D4DA"/>
      </x:top>
    </x:border>
    <x:border>
      <x:top style="thin">
        <x:color rgb="FFE4D4DA"/>
      </x:top>
    </x:border>
    <x:border>
      <x:right style="thin">
        <x:color rgb="FFE4D4DA"/>
      </x:right>
      <x:top style="thin">
        <x:color rgb="FFE4D4DA"/>
      </x:top>
    </x:border>
    <x:border>
      <x:left style="thin">
        <x:color rgb="FFE4D4DA"/>
      </x:left>
    </x:border>
    <x:border>
      <x:right style="thin">
        <x:color rgb="FFE4D4DA"/>
      </x:right>
    </x:border>
    <x:border>
      <x:left style="thin">
        <x:color rgb="FFE4D4DA"/>
      </x:left>
      <x:bottom style="thin">
        <x:color rgb="FFE4D4DA"/>
      </x:bottom>
    </x:border>
    <x:border>
      <x:bottom style="thin">
        <x:color rgb="FFE4D4DA"/>
      </x:bottom>
    </x:border>
    <x:border>
      <x:right style="thin">
        <x:color rgb="FFE4D4DA"/>
      </x:right>
      <x:bottom style="thin">
        <x:color rgb="FFE4D4DA"/>
      </x:bottom>
    </x:border>
    <x:border>
      <x:left style="medium">
        <x:color rgb="FF9F2852"/>
      </x:left>
      <x:top style="medium">
        <x:color rgb="FF9F2852"/>
      </x:top>
      <x:bottom style="medium">
        <x:color rgb="FF9F2852"/>
      </x:bottom>
    </x:border>
    <x:border>
      <x:top style="medium">
        <x:color rgb="FF9F2852"/>
      </x:top>
      <x:bottom style="medium">
        <x:color rgb="FF9F2852"/>
      </x:bottom>
    </x:border>
    <x:border>
      <x:right style="medium">
        <x:color rgb="FF9F2852"/>
      </x:right>
      <x:top style="medium">
        <x:color rgb="FF9F2852"/>
      </x:top>
      <x:bottom style="medium">
        <x:color rgb="FF9F2852"/>
      </x:bottom>
    </x:border>
    <x:border>
      <x:left style="thin">
        <x:color rgb="FF9F2852"/>
      </x:left>
      <x:top style="thin">
        <x:color rgb="FF9F2852"/>
      </x:top>
      <x:bottom style="thin">
        <x:color rgb="FF9F2852"/>
      </x:bottom>
    </x:border>
    <x:border>
      <x:right style="thin">
        <x:color rgb="FF9F2852"/>
      </x:right>
      <x:top style="thin">
        <x:color rgb="FF9F2852"/>
      </x:top>
      <x:bottom style="thin">
        <x:color rgb="FF9F2852"/>
      </x:bottom>
    </x:border>
    <x:border>
      <x:left style="medium">
        <x:color rgb="FF9F2852"/>
      </x:left>
      <x:top style="medium">
        <x:color rgb="FF9F2852"/>
      </x:top>
    </x:border>
    <x:border>
      <x:right style="medium">
        <x:color rgb="FF9F2852"/>
      </x:right>
      <x:top style="medium">
        <x:color rgb="FF9F2852"/>
      </x:top>
    </x:border>
    <x:border>
      <x:left style="medium">
        <x:color rgb="FF9F2852"/>
      </x:left>
      <x:bottom style="medium">
        <x:color rgb="FF9F2852"/>
      </x:bottom>
    </x:border>
    <x:border>
      <x:right style="medium">
        <x:color rgb="FF9F2852"/>
      </x:right>
      <x:bottom style="medium">
        <x:color rgb="FF9F2852"/>
      </x:bottom>
    </x:border>
  </x:borders>
  <x:cellStyleXfs count="1">
    <x:xf numFmtId="0" fontId="0" fillId="0" borderId="0"/>
  </x:cellStyleXfs>
  <x:cellXfs count="20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/>
    </x:xf>
    <x:xf numFmtId="0" fontId="6" fillId="6" borderId="3" xfId="0" applyNumberFormat="1" applyFont="1" applyFill="1" applyBorder="1" applyAlignment="1">
      <x:alignment vertical="center"/>
    </x:xf>
    <x:xf numFmtId="0" fontId="6" fillId="6" borderId="4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/>
    </x:xf>
    <x:xf numFmtId="0" fontId="6" fillId="6" borderId="7" xfId="0" applyNumberFormat="1" applyFont="1" applyFill="1" applyBorder="1" applyAlignment="1">
      <x:alignment vertical="center"/>
    </x:xf>
    <x:xf numFmtId="0" fontId="6" fillId="6" borderId="8" xfId="0" applyNumberFormat="1" applyFont="1" applyFill="1" applyBorder="1" applyAlignment="1">
      <x:alignment vertical="center"/>
    </x:xf>
    <x:xf numFmtId="0" fontId="6" fillId="6" borderId="9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9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6" xfId="0" applyNumberFormat="1" applyFont="1" applyFill="1" applyBorder="1" applyAlignment="1">
      <x:alignment vertical="center"/>
    </x:xf>
    <x:xf numFmtId="0" fontId="6" fillId="3" borderId="7" xfId="0" applyNumberFormat="1" applyFont="1" applyFill="1" applyBorder="1" applyAlignment="1">
      <x:alignment vertical="center"/>
    </x:xf>
    <x:xf numFmtId="0" fontId="6" fillId="3" borderId="8" xfId="0" applyNumberFormat="1" applyFont="1" applyFill="1" applyBorder="1" applyAlignment="1">
      <x:alignment vertical="center"/>
    </x:xf>
    <x:xf numFmtId="0" fontId="6" fillId="3" borderId="9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4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8" xfId="0" applyNumberFormat="1" applyFont="1" applyFill="1" applyBorder="1" applyAlignment="1">
      <x:alignment vertical="center"/>
    </x:xf>
    <x:xf numFmtId="0" fontId="8" fillId="3" borderId="9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3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8" xfId="0" applyNumberFormat="1" applyFont="1" applyFill="1" applyBorder="1" applyAlignment="1">
      <x:alignment vertical="center" wrapText="1"/>
    </x:xf>
    <x:xf numFmtId="0" fontId="8" fillId="3" borderId="9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horizontal="center" vertical="center" wrapText="1"/>
    </x:xf>
    <x:xf numFmtId="0" fontId="8" fillId="3" borderId="3" xfId="0" applyNumberFormat="1" applyFont="1" applyFill="1" applyBorder="1" applyAlignment="1">
      <x:alignment horizontal="center" vertical="center" wrapText="1"/>
    </x:xf>
    <x:xf numFmtId="0" fontId="8" fillId="3" borderId="4" xfId="0" applyNumberFormat="1" applyFont="1" applyFill="1" applyBorder="1" applyAlignment="1">
      <x:alignment horizontal="center" vertical="center" wrapText="1"/>
    </x:xf>
    <x:xf numFmtId="0" fontId="8" fillId="3" borderId="7" xfId="0" applyNumberFormat="1" applyFont="1" applyFill="1" applyBorder="1" applyAlignment="1">
      <x:alignment horizontal="center" vertical="center" wrapText="1"/>
    </x:xf>
    <x:xf numFmtId="0" fontId="8" fillId="3" borderId="8" xfId="0" applyNumberFormat="1" applyFont="1" applyFill="1" applyBorder="1" applyAlignment="1">
      <x:alignment horizontal="center" vertical="center" wrapText="1"/>
    </x:xf>
    <x:xf numFmtId="0" fontId="8" fillId="3" borderId="9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/>
    </x:xf>
    <x:xf numFmtId="0" fontId="9" fillId="8" borderId="11" xfId="0" applyNumberFormat="1" applyFont="1" applyFill="1" applyBorder="1" applyAlignment="1">
      <x:alignment vertical="center"/>
    </x:xf>
    <x:xf numFmtId="0" fontId="9" fillId="8" borderId="12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 wrapText="1"/>
    </x:xf>
    <x:xf numFmtId="0" fontId="9" fillId="8" borderId="11" xfId="0" applyNumberFormat="1" applyFont="1" applyFill="1" applyBorder="1" applyAlignment="1">
      <x:alignment vertical="center" wrapText="1"/>
    </x:xf>
    <x:xf numFmtId="0" fontId="9" fillId="8" borderId="12" xfId="0" applyNumberFormat="1" applyFont="1" applyFill="1" applyBorder="1" applyAlignment="1">
      <x:alignment vertical="center" wrapText="1"/>
    </x:xf>
    <x:xf numFmtId="0" fontId="9" fillId="8" borderId="10" xfId="0" applyNumberFormat="1" applyFont="1" applyFill="1" applyBorder="1" applyAlignment="1">
      <x:alignment horizontal="center" vertical="center" wrapText="1"/>
    </x:xf>
    <x:xf numFmtId="0" fontId="9" fillId="8" borderId="11" xfId="0" applyNumberFormat="1" applyFont="1" applyFill="1" applyBorder="1" applyAlignment="1">
      <x:alignment horizontal="center" vertical="center" wrapText="1"/>
    </x:xf>
    <x:xf numFmtId="0" fontId="9" fillId="8" borderId="12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vertical="center"/>
    </x:xf>
    <x:xf numFmtId="0" fontId="10" fillId="7" borderId="13" xfId="0" applyNumberFormat="1" applyFont="1" applyFill="1" applyBorder="1" applyAlignment="1">
      <x:alignment vertical="center"/>
    </x:xf>
    <x:xf numFmtId="0" fontId="10" fillId="7" borderId="14" xfId="0" applyNumberFormat="1" applyFont="1" applyFill="1" applyBorder="1" applyAlignment="1">
      <x:alignment vertical="center"/>
    </x:xf>
    <x:xf numFmtId="0" fontId="10" fillId="7" borderId="15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/>
    </x:xf>
    <x:xf numFmtId="201" fontId="10" fillId="7" borderId="14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 wrapText="1"/>
    </x:xf>
    <x:xf numFmtId="201" fontId="10" fillId="7" borderId="14" xfId="0" applyNumberFormat="1" applyFont="1" applyFill="1" applyBorder="1" applyAlignment="1">
      <x:alignment vertical="center" wrapText="1"/>
    </x:xf>
    <x:xf numFmtId="0" fontId="10" fillId="7" borderId="14" xfId="0" applyNumberFormat="1" applyFont="1" applyFill="1" applyBorder="1" applyAlignment="1">
      <x:alignment vertical="center" wrapText="1"/>
    </x:xf>
    <x:xf numFmtId="0" fontId="10" fillId="7" borderId="15" xfId="0" applyNumberFormat="1" applyFont="1" applyFill="1" applyBorder="1" applyAlignment="1">
      <x:alignment vertical="center" wrapText="1"/>
    </x:xf>
    <x:xf numFmtId="0" fontId="10" fillId="7" borderId="16" xfId="0" applyNumberFormat="1" applyFont="1" applyFill="1" applyBorder="1" applyAlignment="1">
      <x:alignment vertical="center"/>
    </x:xf>
    <x:xf numFmtId="0" fontId="10" fillId="7" borderId="17" xfId="0" applyNumberFormat="1" applyFont="1" applyFill="1" applyBorder="1" applyAlignment="1">
      <x:alignment vertical="center"/>
    </x:xf>
    <x:xf numFmtId="0" fontId="10" fillId="7" borderId="18" xfId="0" applyNumberFormat="1" applyFont="1" applyFill="1" applyBorder="1" applyAlignment="1">
      <x:alignment vertical="center"/>
    </x:xf>
    <x:xf numFmtId="0" fontId="10" fillId="7" borderId="19" xfId="0" applyNumberFormat="1" applyFont="1" applyFill="1" applyBorder="1" applyAlignment="1">
      <x:alignment vertical="center"/>
    </x:xf>
    <x:xf numFmtId="0" fontId="10" fillId="7" borderId="20" xfId="0" applyNumberFormat="1" applyFont="1" applyFill="1" applyBorder="1" applyAlignment="1">
      <x:alignment vertical="center"/>
    </x:xf>
    <x:xf numFmtId="0" fontId="10" fillId="7" borderId="21" xfId="0" applyNumberFormat="1" applyFont="1" applyFill="1" applyBorder="1" applyAlignment="1">
      <x:alignment vertical="center"/>
    </x:xf>
    <x:xf numFmtId="0" fontId="10" fillId="7" borderId="22" xfId="0" applyNumberFormat="1" applyFont="1" applyFill="1" applyBorder="1" applyAlignment="1">
      <x:alignment vertical="center"/>
    </x:xf>
    <x:xf numFmtId="0" fontId="10" fillId="7" borderId="23" xfId="0" applyNumberFormat="1" applyFont="1" applyFill="1" applyBorder="1" applyAlignment="1">
      <x:alignment vertical="center"/>
    </x:xf>
    <x:xf numFmtId="200" fontId="10" fillId="7" borderId="17" xfId="0" applyNumberFormat="1" applyFont="1" applyFill="1" applyBorder="1" applyAlignment="1">
      <x:alignment vertical="center"/>
    </x:xf>
    <x:xf numFmtId="200" fontId="10" fillId="7" borderId="0" xfId="0" applyNumberFormat="1" applyFont="1" applyFill="1" applyBorder="1" applyAlignment="1">
      <x:alignment vertical="center"/>
    </x:xf>
    <x:xf numFmtId="200" fontId="10" fillId="7" borderId="22" xfId="0" applyNumberFormat="1" applyFont="1" applyFill="1" applyBorder="1" applyAlignment="1">
      <x:alignment vertical="center"/>
    </x:xf>
    <x:xf numFmtId="0" fontId="10" fillId="7" borderId="16" xfId="0" applyNumberFormat="1" applyFont="1" applyFill="1" applyBorder="1" applyAlignment="1">
      <x:alignment vertical="center" wrapText="1"/>
    </x:xf>
    <x:xf numFmtId="0" fontId="10" fillId="7" borderId="17" xfId="0" applyNumberFormat="1" applyFont="1" applyFill="1" applyBorder="1" applyAlignment="1">
      <x:alignment vertical="center" wrapText="1"/>
    </x:xf>
    <x:xf numFmtId="200" fontId="10" fillId="7" borderId="17" xfId="0" applyNumberFormat="1" applyFont="1" applyFill="1" applyBorder="1" applyAlignment="1">
      <x:alignment vertical="center" wrapText="1"/>
    </x:xf>
    <x:xf numFmtId="0" fontId="10" fillId="7" borderId="18" xfId="0" applyNumberFormat="1" applyFont="1" applyFill="1" applyBorder="1" applyAlignment="1">
      <x:alignment vertical="center" wrapText="1"/>
    </x:xf>
    <x:xf numFmtId="0" fontId="10" fillId="7" borderId="19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200" fontId="10" fillId="7" borderId="0" xfId="0" applyNumberFormat="1" applyFont="1" applyFill="1" applyBorder="1" applyAlignment="1">
      <x:alignment vertical="center" wrapText="1"/>
    </x:xf>
    <x:xf numFmtId="0" fontId="10" fillId="7" borderId="20" xfId="0" applyNumberFormat="1" applyFont="1" applyFill="1" applyBorder="1" applyAlignment="1">
      <x:alignment vertical="center" wrapText="1"/>
    </x:xf>
    <x:xf numFmtId="0" fontId="10" fillId="7" borderId="21" xfId="0" applyNumberFormat="1" applyFont="1" applyFill="1" applyBorder="1" applyAlignment="1">
      <x:alignment vertical="center" wrapText="1"/>
    </x:xf>
    <x:xf numFmtId="0" fontId="10" fillId="7" borderId="22" xfId="0" applyNumberFormat="1" applyFont="1" applyFill="1" applyBorder="1" applyAlignment="1">
      <x:alignment vertical="center" wrapText="1"/>
    </x:xf>
    <x:xf numFmtId="200" fontId="10" fillId="7" borderId="22" xfId="0" applyNumberFormat="1" applyFont="1" applyFill="1" applyBorder="1" applyAlignment="1">
      <x:alignment vertical="center" wrapText="1"/>
    </x:xf>
    <x:xf numFmtId="0" fontId="10" fillId="7" borderId="23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202" fontId="10" fillId="7" borderId="16" xfId="0" applyNumberFormat="1" applyFont="1" applyFill="1" applyBorder="1" applyAlignment="1">
      <x:alignment vertical="center"/>
    </x:xf>
    <x:xf numFmtId="202" fontId="10" fillId="7" borderId="19" xfId="0" applyNumberFormat="1" applyFont="1" applyFill="1" applyBorder="1" applyAlignment="1">
      <x:alignment vertical="center"/>
    </x:xf>
    <x:xf numFmtId="202" fontId="10" fillId="7" borderId="21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 wrapText="1"/>
    </x:xf>
    <x:xf numFmtId="202" fontId="10" fillId="7" borderId="16" xfId="0" applyNumberFormat="1" applyFont="1" applyFill="1" applyBorder="1" applyAlignment="1">
      <x:alignment vertical="center" wrapText="1"/>
    </x:xf>
    <x:xf numFmtId="202" fontId="10" fillId="7" borderId="19" xfId="0" applyNumberFormat="1" applyFont="1" applyFill="1" applyBorder="1" applyAlignment="1">
      <x:alignment vertical="center" wrapText="1"/>
    </x:xf>
    <x:xf numFmtId="202" fontId="10" fillId="7" borderId="21" xfId="0" applyNumberFormat="1" applyFont="1" applyFill="1" applyBorder="1" applyAlignment="1">
      <x:alignment vertical="center" wrapText="1"/>
    </x:xf>
    <x:xf numFmtId="202" fontId="10" fillId="7" borderId="17" xfId="0" applyNumberFormat="1" applyFont="1" applyFill="1" applyBorder="1" applyAlignment="1">
      <x:alignment vertical="center"/>
    </x:xf>
    <x:xf numFmtId="202" fontId="10" fillId="7" borderId="0" xfId="0" applyNumberFormat="1" applyFont="1" applyFill="1" applyBorder="1" applyAlignment="1">
      <x:alignment vertical="center"/>
    </x:xf>
    <x:xf numFmtId="202" fontId="10" fillId="7" borderId="22" xfId="0" applyNumberFormat="1" applyFont="1" applyFill="1" applyBorder="1" applyAlignment="1">
      <x:alignment vertical="center"/>
    </x:xf>
    <x:xf numFmtId="202" fontId="10" fillId="7" borderId="17" xfId="0" applyNumberFormat="1" applyFont="1" applyFill="1" applyBorder="1" applyAlignment="1">
      <x:alignment vertical="center" wrapText="1"/>
    </x:xf>
    <x:xf numFmtId="202" fontId="10" fillId="7" borderId="0" xfId="0" applyNumberFormat="1" applyFont="1" applyFill="1" applyBorder="1" applyAlignment="1">
      <x:alignment vertical="center" wrapText="1"/>
    </x:xf>
    <x:xf numFmtId="202" fontId="10" fillId="7" borderId="22" xfId="0" applyNumberFormat="1" applyFont="1" applyFill="1" applyBorder="1" applyAlignment="1">
      <x:alignment vertical="center" wrapText="1"/>
    </x:xf>
    <x:xf numFmtId="200" fontId="10" fillId="7" borderId="18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200" fontId="10" fillId="7" borderId="20" xfId="0" applyNumberFormat="1" applyFont="1" applyFill="1" applyBorder="1" applyAlignment="1">
      <x:alignment vertical="center"/>
    </x:xf>
    <x:xf numFmtId="200" fontId="10" fillId="7" borderId="23" xfId="0" applyNumberFormat="1" applyFont="1" applyFill="1" applyBorder="1" applyAlignment="1">
      <x:alignment vertical="center"/>
    </x:xf>
    <x:xf numFmtId="202" fontId="10" fillId="7" borderId="13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0" fillId="7" borderId="14" xfId="0" applyNumberFormat="1" applyFont="1" applyFill="1" applyBorder="1" applyAlignment="1">
      <x:alignment vertical="center"/>
    </x:xf>
    <x:xf numFmtId="202" fontId="10" fillId="7" borderId="15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0" fillId="7" borderId="18" xfId="0" applyNumberFormat="1" applyFont="1" applyFill="1" applyBorder="1" applyAlignment="1">
      <x:alignment vertical="center" wrapText="1"/>
    </x:xf>
    <x:xf numFmtId="200" fontId="11" fillId="0" borderId="0" xfId="0" applyNumberFormat="1" applyFont="1" applyFill="1" applyBorder="1" applyAlignment="1">
      <x:alignment vertical="center" wrapText="1"/>
    </x:xf>
    <x:xf numFmtId="202" fontId="10" fillId="7" borderId="13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10" fillId="7" borderId="20" xfId="0" applyNumberFormat="1" applyFont="1" applyFill="1" applyBorder="1" applyAlignment="1">
      <x:alignment vertical="center" wrapText="1"/>
    </x:xf>
    <x:xf numFmtId="202" fontId="10" fillId="7" borderId="14" xfId="0" applyNumberFormat="1" applyFont="1" applyFill="1" applyBorder="1" applyAlignment="1">
      <x:alignment vertical="center" wrapText="1"/>
    </x:xf>
    <x:xf numFmtId="200" fontId="10" fillId="7" borderId="23" xfId="0" applyNumberFormat="1" applyFont="1" applyFill="1" applyBorder="1" applyAlignment="1">
      <x:alignment vertical="center" wrapText="1"/>
    </x:xf>
    <x:xf numFmtId="202" fontId="10" fillId="7" borderId="15" xfId="0" applyNumberFormat="1" applyFont="1" applyFill="1" applyBorder="1" applyAlignment="1">
      <x:alignment vertical="center" wrapText="1"/>
    </x:xf>
    <x:xf numFmtId="202" fontId="10" fillId="7" borderId="18" xfId="0" applyNumberFormat="1" applyFont="1" applyFill="1" applyBorder="1" applyAlignment="1">
      <x:alignment vertical="center"/>
    </x:xf>
    <x:xf numFmtId="202" fontId="10" fillId="7" borderId="20" xfId="0" applyNumberFormat="1" applyFont="1" applyFill="1" applyBorder="1" applyAlignment="1">
      <x:alignment vertical="center"/>
    </x:xf>
    <x:xf numFmtId="202" fontId="10" fillId="7" borderId="23" xfId="0" applyNumberFormat="1" applyFont="1" applyFill="1" applyBorder="1" applyAlignment="1">
      <x:alignment vertical="center"/>
    </x:xf>
    <x:xf numFmtId="202" fontId="10" fillId="7" borderId="18" xfId="0" applyNumberFormat="1" applyFont="1" applyFill="1" applyBorder="1" applyAlignment="1">
      <x:alignment vertical="center" wrapText="1"/>
    </x:xf>
    <x:xf numFmtId="202" fontId="10" fillId="7" borderId="20" xfId="0" applyNumberFormat="1" applyFont="1" applyFill="1" applyBorder="1" applyAlignment="1">
      <x:alignment vertical="center" wrapText="1"/>
    </x:xf>
    <x:xf numFmtId="202" fontId="10" fillId="7" borderId="23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/>
    </x:xf>
    <x:xf numFmtId="0" fontId="12" fillId="3" borderId="24" xfId="0" applyNumberFormat="1" applyFont="1" applyFill="1" applyBorder="1" applyAlignment="1">
      <x:alignment vertical="center"/>
    </x:xf>
    <x:xf numFmtId="0" fontId="12" fillId="3" borderId="25" xfId="0" applyNumberFormat="1" applyFont="1" applyFill="1" applyBorder="1" applyAlignment="1">
      <x:alignment vertical="center"/>
    </x:xf>
    <x:xf numFmtId="0" fontId="12" fillId="3" borderId="26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/>
    </x:xf>
    <x:xf numFmtId="0" fontId="6" fillId="9" borderId="3" xfId="0" applyNumberFormat="1" applyFont="1" applyFill="1" applyBorder="1" applyAlignment="1">
      <x:alignment vertical="center"/>
    </x:xf>
    <x:xf numFmtId="0" fontId="6" fillId="9" borderId="4" xfId="0" applyNumberFormat="1" applyFont="1" applyFill="1" applyBorder="1" applyAlignment="1">
      <x:alignment vertical="center"/>
    </x:xf>
    <x:xf numFmtId="0" fontId="6" fillId="9" borderId="5" xfId="0" applyNumberFormat="1" applyFont="1" applyFill="1" applyBorder="1" applyAlignment="1">
      <x:alignment vertical="center"/>
    </x:xf>
    <x:xf numFmtId="0" fontId="6" fillId="9" borderId="6" xfId="0" applyNumberFormat="1" applyFont="1" applyFill="1" applyBorder="1" applyAlignment="1">
      <x:alignment vertical="center"/>
    </x:xf>
    <x:xf numFmtId="0" fontId="6" fillId="9" borderId="7" xfId="0" applyNumberFormat="1" applyFont="1" applyFill="1" applyBorder="1" applyAlignment="1">
      <x:alignment vertical="center"/>
    </x:xf>
    <x:xf numFmtId="0" fontId="6" fillId="9" borderId="8" xfId="0" applyNumberFormat="1" applyFont="1" applyFill="1" applyBorder="1" applyAlignment="1">
      <x:alignment vertical="center"/>
    </x:xf>
    <x:xf numFmtId="0" fontId="6" fillId="9" borderId="9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 wrapText="1"/>
    </x:xf>
    <x:xf numFmtId="0" fontId="6" fillId="9" borderId="3" xfId="0" applyNumberFormat="1" applyFont="1" applyFill="1" applyBorder="1" applyAlignment="1">
      <x:alignment vertical="center" wrapText="1"/>
    </x:xf>
    <x:xf numFmtId="0" fontId="6" fillId="9" borderId="4" xfId="0" applyNumberFormat="1" applyFont="1" applyFill="1" applyBorder="1" applyAlignment="1">
      <x:alignment vertical="center" wrapText="1"/>
    </x:xf>
    <x:xf numFmtId="0" fontId="6" fillId="9" borderId="5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6" xfId="0" applyNumberFormat="1" applyFont="1" applyFill="1" applyBorder="1" applyAlignment="1">
      <x:alignment vertical="center" wrapText="1"/>
    </x:xf>
    <x:xf numFmtId="0" fontId="6" fillId="9" borderId="7" xfId="0" applyNumberFormat="1" applyFont="1" applyFill="1" applyBorder="1" applyAlignment="1">
      <x:alignment vertical="center" wrapText="1"/>
    </x:xf>
    <x:xf numFmtId="0" fontId="6" fillId="9" borderId="8" xfId="0" applyNumberFormat="1" applyFont="1" applyFill="1" applyBorder="1" applyAlignment="1">
      <x:alignment vertical="center" wrapText="1"/>
    </x:xf>
    <x:xf numFmtId="0" fontId="6" fillId="9" borderId="9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vertical="center"/>
    </x:xf>
    <x:xf numFmtId="0" fontId="13" fillId="8" borderId="28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horizontal="center" vertical="center"/>
    </x:xf>
    <x:xf numFmtId="0" fontId="13" fillId="8" borderId="28" xfId="0" applyNumberFormat="1" applyFont="1" applyFill="1" applyBorder="1" applyAlignment="1">
      <x:alignment horizontal="center" vertical="center"/>
    </x:xf>
    <x:xf numFmtId="0" fontId="14" fillId="3" borderId="0" xfId="0" applyNumberFormat="1" applyFont="1" applyFill="1" applyBorder="1" applyAlignment="1">
      <x:alignment vertical="center"/>
    </x:xf>
    <x:xf numFmtId="0" fontId="14" fillId="3" borderId="29" xfId="0" applyNumberFormat="1" applyFont="1" applyFill="1" applyBorder="1" applyAlignment="1">
      <x:alignment vertical="center"/>
    </x:xf>
    <x:xf numFmtId="0" fontId="14" fillId="3" borderId="30" xfId="0" applyNumberFormat="1" applyFont="1" applyFill="1" applyBorder="1" applyAlignment="1">
      <x:alignment vertical="center"/>
    </x:xf>
    <x:xf numFmtId="0" fontId="14" fillId="3" borderId="31" xfId="0" applyNumberFormat="1" applyFont="1" applyFill="1" applyBorder="1" applyAlignment="1">
      <x:alignment vertical="center"/>
    </x:xf>
    <x:xf numFmtId="0" fontId="14" fillId="3" borderId="32" xfId="0" applyNumberFormat="1" applyFont="1" applyFill="1" applyBorder="1" applyAlignment="1">
      <x:alignment vertical="center"/>
    </x:xf>
    <x:xf numFmtId="201" fontId="14" fillId="3" borderId="29" xfId="0" applyNumberFormat="1" applyFont="1" applyFill="1" applyBorder="1" applyAlignment="1">
      <x:alignment vertical="center"/>
    </x:xf>
    <x:xf numFmtId="201" fontId="14" fillId="3" borderId="30" xfId="0" applyNumberFormat="1" applyFont="1" applyFill="1" applyBorder="1" applyAlignment="1">
      <x:alignment vertical="center"/>
    </x:xf>
    <x:xf numFmtId="201" fontId="14" fillId="3" borderId="31" xfId="0" applyNumberFormat="1" applyFont="1" applyFill="1" applyBorder="1" applyAlignment="1">
      <x:alignment vertical="center"/>
    </x:xf>
    <x:xf numFmtId="201" fontId="14" fillId="3" borderId="32" xfId="0" applyNumberFormat="1" applyFont="1" applyFill="1" applyBorder="1" applyAlignment="1">
      <x:alignment vertical="center"/>
    </x:xf>
    <x:xf numFmtId="201" fontId="14" fillId="3" borderId="29" xfId="0" applyNumberFormat="1" applyFont="1" applyFill="1" applyBorder="1" applyAlignment="1">
      <x:alignment horizontal="center" vertical="center"/>
    </x:xf>
    <x:xf numFmtId="201" fontId="14" fillId="3" borderId="30" xfId="0" applyNumberFormat="1" applyFont="1" applyFill="1" applyBorder="1" applyAlignment="1">
      <x:alignment horizontal="center" vertical="center"/>
    </x:xf>
    <x:xf numFmtId="201" fontId="14" fillId="3" borderId="31" xfId="0" applyNumberFormat="1" applyFont="1" applyFill="1" applyBorder="1" applyAlignment="1">
      <x:alignment horizontal="center" vertical="center"/>
    </x:xf>
    <x:xf numFmtId="201" fontId="14" fillId="3" borderId="3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99"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1ad0f35c44046" /><Relationship Type="http://schemas.openxmlformats.org/officeDocument/2006/relationships/theme" Target="/xl/theme/theme1.xml" Id="Rd76b4bef177a4bfc" /><Relationship Type="http://schemas.openxmlformats.org/officeDocument/2006/relationships/sharedStrings" Target="/xl/sharedStrings.xml" Id="R22ec2ed9a09643bb" /><Relationship Type="http://schemas.openxmlformats.org/officeDocument/2006/relationships/worksheet" Target="/xl/worksheets/sheet1.xml" Id="R38cfd493a44d4e21" /><Relationship Type="http://schemas.openxmlformats.org/officeDocument/2006/relationships/worksheet" Target="/xl/worksheets/sheet2.xml" Id="R649468a908ee4077" /><Relationship Type="http://schemas.openxmlformats.org/officeDocument/2006/relationships/worksheet" Target="/xl/worksheets/sheet3.xml" Id="R19f96ae993eb481d" /><Relationship Type="http://schemas.openxmlformats.org/officeDocument/2006/relationships/worksheet" Target="/xl/worksheets/sheet4.xml" Id="R7c06ca6504a84812" /><Relationship Type="http://schemas.openxmlformats.org/officeDocument/2006/relationships/worksheet" Target="/xl/worksheets/sheet5.xml" Id="R3bcbb35558124625" /><Relationship Type="http://schemas.openxmlformats.org/officeDocument/2006/relationships/worksheet" Target="/xl/worksheets/sheet6.xml" Id="R9e9c0bb791df4901" /><Relationship Type="http://schemas.openxmlformats.org/officeDocument/2006/relationships/worksheet" Target="/xl/worksheets/sheet7.xml" Id="R67a7b0e18e7548b1" /><Relationship Type="http://schemas.openxmlformats.org/officeDocument/2006/relationships/worksheet" Target="/xl/worksheets/sheet8.xml" Id="Rf0e3677746754fdc" /><Relationship Type="http://schemas.openxmlformats.org/officeDocument/2006/relationships/worksheet" Target="/xl/worksheets/sheet9.xml" Id="R7e4e7a0ccf0c4e97" /><Relationship Type="http://schemas.openxmlformats.org/officeDocument/2006/relationships/worksheet" Target="/xl/worksheets/sheet10.xml" Id="Rb6a1caf54e8f420f" /><Relationship Type="http://schemas.openxmlformats.org/officeDocument/2006/relationships/worksheet" Target="/xl/worksheets/sheet11.xml" Id="R70d142529d944e18" /><Relationship Type="http://schemas.microsoft.com/office/2017/10/relationships/person" Target="/xl/persons/person.xml" Id="R39e6bce5c9524e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c15f94c20cb4d0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Current Completions by Training View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Current completions</c:v>
          </c:tx>
          <c:cat>
            <c:strRef>
              <c:f>'Dashboard'!$J$5:$J$10</c:f>
              <c:strCache>
                <c:ptCount val="0"/>
              </c:strCache>
            </c:strRef>
          </c:cat>
          <c:val>
            <c:numRef>
              <c:f>'Dashboard'!$K$5:$K$10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11</xdr:row>
      <xdr:rowOff>0</xdr:rowOff>
    </xdr:from>
    <xdr:to>
      <xdr:col>16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c15f94c20cb4d0e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Shayna Vincent" id="{B0558FEE-D9DA-4BFD-9D1A-6F7A1CE18493}"/>
</xltc:personList>
</file>

<file path=xl/tables/table1.xml><?xml version="1.0" encoding="utf-8"?>
<x:table xmlns:x="http://schemas.openxmlformats.org/spreadsheetml/2006/main" id="1" name="AcademyCourseCatalogTable" displayName="AcademyCourseCatalogTable" ref="A5:L27" headerRowCount="1" totalsRowCount="0" totalsRowShown="0">
  <x:autoFilter ref="A5:L27"/>
  <x:tableColumns count="12">
    <x:tableColumn id="1" name="Course ID"/>
    <x:tableColumn id="2" name="Course name"/>
    <x:tableColumn id="3" name="Track"/>
    <x:tableColumn id="4" name="Primary audience"/>
    <x:tableColumn id="5" name="Required type"/>
    <x:tableColumn id="6" name="Version"/>
    <x:tableColumn id="7" name="Passing score"/>
    <x:tableColumn id="8" name="Renewal months"/>
    <x:tableColumn id="9" name="Active?"/>
    <x:tableColumn id="10" name="Owner"/>
    <x:tableColumn id="11" name="Curriculum / assessment URL"/>
    <x:tableColumn id="12" name="Scope / guardrai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ademyRoleRequirementsTable" displayName="AcademyRoleRequirementsTable" ref="A5:H27" headerRowCount="1" totalsRowCount="0" totalsRowShown="0">
  <x:autoFilter ref="A5:H27"/>
  <x:tableColumns count="8">
    <x:tableColumn id="1" name="Officer role"/>
    <x:tableColumn id="2" name="Course ID"/>
    <x:tableColumn id="3" name="Requirement"/>
    <x:tableColumn id="4" name="Active course?"/>
    <x:tableColumn id="5" name="Course version"/>
    <x:tableColumn id="6" name="Required by date"/>
    <x:tableColumn id="7" name="Approval / version owner"/>
    <x:tableColumn id="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cademyOfficerRosterTable" displayName="AcademyOfficerRosterTable" ref="A5:R205" headerRowCount="1" totalsRowCount="0" totalsRowShown="0">
  <x:autoFilter ref="A5:R205"/>
  <x:tableColumns count="18">
    <x:tableColumn id="1" name="Officer ID"/>
    <x:tableColumn id="2" name="Member ID"/>
    <x:tableColumn id="3" name="Chapter ID"/>
    <x:tableColumn id="4" name="Officer role"/>
    <x:tableColumn id="5" name="Academic term"/>
    <x:tableColumn id="6" name="Appointment date"/>
    <x:tableColumn id="7" name="Appointment approval ID"/>
    <x:tableColumn id="8" name="Officer agreement version"/>
    <x:tableColumn id="9" name="Anti-hazing version"/>
    <x:tableColumn id="10" name="Safety acknowledgment version"/>
    <x:tableColumn id="11" name="Privacy / access version"/>
    <x:tableColumn id="12" name="Training eligibility"/>
    <x:tableColumn id="13" name="Eligibility review ID"/>
    <x:tableColumn id="14" name="Access status"/>
    <x:tableColumn id="15" name="MFA confirmed?"/>
    <x:tableColumn id="16" name="Transition due"/>
    <x:tableColumn id="17" name="Reviewer"/>
    <x:tableColumn id="18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cademyCompletionLogTable" displayName="AcademyCompletionLogTable" ref="A5:Q505" headerRowCount="1" totalsRowCount="0" totalsRowShown="0">
  <x:autoFilter ref="A5:Q505"/>
  <x:tableColumns count="17">
    <x:tableColumn id="1" name="Completion ID"/>
    <x:tableColumn id="2" name="Member ID"/>
    <x:tableColumn id="3" name="Chapter ID"/>
    <x:tableColumn id="4" name="Officer role"/>
    <x:tableColumn id="5" name="Course ID"/>
    <x:tableColumn id="6" name="Course version"/>
    <x:tableColumn id="7" name="Attempt date"/>
    <x:tableColumn id="8" name="Score"/>
    <x:tableColumn id="9" name="Passing score"/>
    <x:tableColumn id="10" name="Passed?"/>
    <x:tableColumn id="11" name="Completion date"/>
    <x:tableColumn id="12" name="Renewal due"/>
    <x:tableColumn id="13" name="Current status"/>
    <x:tableColumn id="14" name="Counts for eligibility"/>
    <x:tableColumn id="15" name="Evidence / certificate URL"/>
    <x:tableColumn id="16" name="Reviewer"/>
    <x:tableColumn id="17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6" name="AcademyEligibilityTable" displayName="AcademyEligibilityTable" ref="A5:U205" headerRowCount="1" totalsRowCount="0" totalsRowShown="0">
  <x:autoFilter ref="A5:U205"/>
  <x:tableColumns count="21">
    <x:tableColumn id="1" name="Officer ID"/>
    <x:tableColumn id="2" name="Member ID"/>
    <x:tableColumn id="3" name="Chapter ID"/>
    <x:tableColumn id="4" name="Officer role"/>
    <x:tableColumn id="5" name="Academic term"/>
    <x:tableColumn id="6" name="Appointment date"/>
    <x:tableColumn id="7" name="Officer agreement current?"/>
    <x:tableColumn id="8" name="Anti-hazing current?"/>
    <x:tableColumn id="9" name="Safety current?"/>
    <x:tableColumn id="10" name="Privacy / access current?"/>
    <x:tableColumn id="11" name="Required course count"/>
    <x:tableColumn id="12" name="Current required completions"/>
    <x:tableColumn id="13" name="Training %"/>
    <x:tableColumn id="14" name="Current override?"/>
    <x:tableColumn id="15" name="Eligibility"/>
    <x:tableColumn id="16" name="Blocker / next step"/>
    <x:tableColumn id="17" name="Evidence folder"/>
    <x:tableColumn id="18" name="National reviewer"/>
    <x:tableColumn id="19" name="Review date"/>
    <x:tableColumn id="20" name="Renewal due"/>
    <x:tableColumn id="21" name="Access act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7" name="AcademyCertificatesTable" displayName="AcademyCertificatesTable" ref="A5:N305" headerRowCount="1" totalsRowCount="0" totalsRowShown="0">
  <x:autoFilter ref="A5:N305"/>
  <x:tableColumns count="14">
    <x:tableColumn id="1" name="Certificate ID"/>
    <x:tableColumn id="2" name="Completion ID"/>
    <x:tableColumn id="3" name="Member ID"/>
    <x:tableColumn id="4" name="Course ID"/>
    <x:tableColumn id="5" name="Course version"/>
    <x:tableColumn id="6" name="Issue date"/>
    <x:tableColumn id="7" name="Expiration date"/>
    <x:tableColumn id="8" name="Certificate URL"/>
    <x:tableColumn id="9" name="Verification code"/>
    <x:tableColumn id="10" name="Revoked?"/>
    <x:tableColumn id="11" name="Revocation / correction reason"/>
    <x:tableColumn id="12" name="Status"/>
    <x:tableColumn id="13" name="Issued by"/>
    <x:tableColumn id="14" name="Evidence / note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5" name="AcademyOverridesTable" displayName="AcademyOverridesTable" ref="A5:R205" headerRowCount="1" totalsRowCount="0" totalsRowShown="0">
  <x:autoFilter ref="A5:R205"/>
  <x:tableColumns count="18">
    <x:tableColumn id="1" name="Exception ID"/>
    <x:tableColumn id="2" name="Member ID"/>
    <x:tableColumn id="3" name="Officer role"/>
    <x:tableColumn id="4" name="Chapter ID"/>
    <x:tableColumn id="5" name="Exception type"/>
    <x:tableColumn id="6" name="Requested date"/>
    <x:tableColumn id="7" name="Requested by"/>
    <x:tableColumn id="8" name="Reason category"/>
    <x:tableColumn id="9" name="Missing requirement / course"/>
    <x:tableColumn id="10" name="Support / remediation plan"/>
    <x:tableColumn id="11" name="Decision"/>
    <x:tableColumn id="12" name="Approver"/>
    <x:tableColumn id="13" name="Effective date"/>
    <x:tableColumn id="14" name="Expiration date"/>
    <x:tableColumn id="15" name="Current?"/>
    <x:tableColumn id="16" name="Renewal completion ID"/>
    <x:tableColumn id="17" name="Evidence URL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08-30T10:42:07.259" personId="{B0558FEE-D9DA-4BFD-9D1A-6F7A1CE18493}" id="{B921220A-7502-4A54-98B0-8C04410FB286}">
    <xltc:text>Default pass threshold. A course may require a higher score when the Course Catalog documents it.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512f64a2b7c47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d6ce975dd77445c1" /><Relationship Type="http://schemas.openxmlformats.org/officeDocument/2006/relationships/vmlDrawing" Target="/xl/drawings/vmldrawing.vml" Id="R2b7dc12360234008" /><Relationship Type="http://schemas.microsoft.com/office/2017/10/relationships/threadedComment" Target="/xl/threadedcomments/threadedcomment.xml" Id="R9807a0dd03c3433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ac6dafea95ab43a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642ae017c73348d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e0447211ae62437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33f791a65c5a4fb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bae25f3d4d6c469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8efcde9d79e3400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c28ed0224feb46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6" hidden="0" customWidth="1"/>
    <x:col min="3" max="3" width="14" hidden="0" customWidth="1"/>
    <x:col min="4" max="4" width="26" hidden="0" customWidth="1"/>
    <x:col min="5" max="5" width="16" hidden="0" customWidth="1"/>
    <x:col min="6" max="6" width="25" hidden="0" customWidth="1"/>
    <x:col min="7" max="7" width="23" hidden="0" customWidth="1"/>
    <x:col min="8" max="8" width="22" hidden="0" customWidth="1"/>
  </x:cols>
  <x:sheetData>
    <x:row r="1" ht="35" customHeight="1">
      <x:c r="A1" s="5" t="str">
        <x:v>PGWS LEADERSHIP ACADEMY &amp; OFFICER ELIGIBILITY REGISTRY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PGWS-WB-ACA-001 • Version 1.0 • 2026-08-30 • Owner: PGWS National Operations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11" t="str">
        <x:v>PURPOSE, AUTHORITY &amp; SYSTEM BOUNDARY</x:v>
      </x:c>
      <x:c r="B4" s="11"/>
      <x:c r="C4" s="11"/>
      <x:c r="D4" s="11"/>
      <x:c r="E4" s="11"/>
      <x:c r="F4" s="11"/>
      <x:c r="G4" s="11"/>
      <x:c r="H4" s="11"/>
    </x:row>
    <x:row r="5">
      <x:c r="A5" s="14" t="str">
        <x:v>Workbook</x:v>
      </x:c>
      <x:c r="B5" s="15" t="str">
        <x:v>PGWS LEADERSHIP ACADEMY &amp; OFFICER ELIGIBILITY REGISTRY</x:v>
      </x:c>
      <x:c r="C5" s="15"/>
      <x:c r="D5" s="15"/>
      <x:c r="E5" s="15"/>
      <x:c r="F5" s="15"/>
      <x:c r="G5" s="15"/>
      <x:c r="H5" s="15"/>
    </x:row>
    <x:row r="6">
      <x:c r="A6" s="14" t="str">
        <x:v>Document ID</x:v>
      </x:c>
      <x:c r="B6" s="15" t="str">
        <x:v>PGWS-WB-ACA-001</x:v>
      </x:c>
      <x:c r="C6" s="15"/>
      <x:c r="D6" s="15"/>
      <x:c r="E6" s="15"/>
      <x:c r="F6" s="15"/>
      <x:c r="G6" s="15"/>
      <x:c r="H6" s="15"/>
    </x:row>
    <x:row r="7">
      <x:c r="A7" s="14" t="str">
        <x:v>Version / date</x:v>
      </x:c>
      <x:c r="B7" s="15" t="str">
        <x:v>1.0 / 2026-08-30</x:v>
      </x:c>
      <x:c r="C7" s="15"/>
      <x:c r="D7" s="15"/>
      <x:c r="E7" s="15"/>
      <x:c r="F7" s="15"/>
      <x:c r="G7" s="15"/>
      <x:c r="H7" s="15"/>
    </x:row>
    <x:row r="8">
      <x:c r="A8" s="14" t="str">
        <x:v>Operational owner</x:v>
      </x:c>
      <x:c r="B8" s="15" t="str">
        <x:v>PGWS National Leadership Academy</x:v>
      </x:c>
      <x:c r="C8" s="15"/>
      <x:c r="D8" s="15"/>
      <x:c r="E8" s="15"/>
      <x:c r="F8" s="15"/>
      <x:c r="G8" s="15"/>
      <x:c r="H8" s="15"/>
    </x:row>
    <x:row r="9">
      <x:c r="A9" s="14" t="str">
        <x:v>Primary users</x:v>
      </x:c>
      <x:c r="B9" s="15" t="str">
        <x:v>National Academy administrators, authorized chapter presidents/advisors, role-track reviewers</x:v>
      </x:c>
      <x:c r="C9" s="15"/>
      <x:c r="D9" s="15"/>
      <x:c r="E9" s="15"/>
      <x:c r="F9" s="15"/>
      <x:c r="G9" s="15"/>
      <x:c r="H9" s="15"/>
    </x:row>
    <x:row r="10">
      <x:c r="A10" s="14" t="str">
        <x:v>Confidentiality</x:v>
      </x:c>
      <x:c r="B10" s="15" t="str">
        <x:v>Internal training and eligibility records; restricted role access</x:v>
      </x:c>
      <x:c r="C10" s="15"/>
      <x:c r="D10" s="15"/>
      <x:c r="E10" s="15"/>
      <x:c r="F10" s="15"/>
      <x:c r="G10" s="15"/>
      <x:c r="H10" s="15"/>
    </x:row>
    <x:row r="11">
      <x:c r="A11" s="14" t="str">
        <x:v>Review cycle</x:v>
      </x:c>
      <x:c r="B11" s="15" t="str">
        <x:v>Monthly, before officer appointment, and at every course-version change</x:v>
      </x:c>
      <x:c r="C11" s="15"/>
      <x:c r="D11" s="15"/>
      <x:c r="E11" s="15"/>
      <x:c r="F11" s="15"/>
      <x:c r="G11" s="15"/>
      <x:c r="H11" s="15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6" t="str">
        <x:v>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13" s="27"/>
      <x:c r="C13" s="27"/>
      <x:c r="D13" s="27"/>
      <x:c r="E13" s="27"/>
      <x:c r="F13" s="27"/>
      <x:c r="G13" s="27"/>
      <x:c r="H13" s="28"/>
    </x:row>
    <x:row r="14">
      <x:c r="A14" s="29"/>
      <x:c r="B14" s="30"/>
      <x:c r="C14" s="30"/>
      <x:c r="D14" s="30"/>
      <x:c r="E14" s="30"/>
      <x:c r="F14" s="30"/>
      <x:c r="G14" s="30"/>
      <x:c r="H14" s="31"/>
    </x:row>
    <x:row r="15">
      <x:c r="A15" s="29"/>
      <x:c r="B15" s="30"/>
      <x:c r="C15" s="30"/>
      <x:c r="D15" s="30"/>
      <x:c r="E15" s="30"/>
      <x:c r="F15" s="30"/>
      <x:c r="G15" s="30"/>
      <x:c r="H15" s="31"/>
    </x:row>
    <x:row r="16">
      <x:c r="A16" s="32"/>
      <x:c r="B16" s="33"/>
      <x:c r="C16" s="33"/>
      <x:c r="D16" s="33"/>
      <x:c r="E16" s="33"/>
      <x:c r="F16" s="33"/>
      <x:c r="G16" s="33"/>
      <x:c r="H16" s="34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11" t="str">
        <x:v>HOW TO USE THIS EXPORT SAFELY</x:v>
      </x:c>
      <x:c r="B18" s="11"/>
      <x:c r="C18" s="11"/>
      <x:c r="D18" s="11"/>
      <x:c r="E18" s="11"/>
      <x:c r="F18" s="11"/>
      <x:c r="G18" s="11"/>
      <x:c r="H18" s="11"/>
    </x:row>
    <x:row r="19" ht="31" customHeight="1">
      <x:c r="A19" s="37" t="n">
        <x:v>1</x:v>
      </x:c>
      <x:c r="B19" s="15" t="str">
        <x:v>Confirm the active Course Catalog, Role Requirements, passing score, renewal period, and accepted policy versions.</x:v>
      </x:c>
      <x:c r="C19" s="15"/>
      <x:c r="D19" s="15"/>
      <x:c r="E19" s="15"/>
      <x:c r="F19" s="15"/>
      <x:c r="G19" s="15"/>
      <x:c r="H19" s="15"/>
    </x:row>
    <x:row r="20" ht="31" customHeight="1">
      <x:c r="A20" s="37" t="n">
        <x:v>2</x:v>
      </x:c>
      <x:c r="B20" s="15" t="str">
        <x:v>Import portal/LMS completion records with unique IDs, course versions, scores, evidence, and certificate data.</x:v>
      </x:c>
      <x:c r="C20" s="15"/>
      <x:c r="D20" s="15"/>
      <x:c r="E20" s="15"/>
      <x:c r="F20" s="15"/>
      <x:c r="G20" s="15"/>
      <x:c r="H20" s="15"/>
    </x:row>
    <x:row r="21" ht="31" customHeight="1">
      <x:c r="A21" s="37" t="n">
        <x:v>3</x:v>
      </x:c>
      <x:c r="B21" s="15" t="str">
        <x:v>Use Eligibility formulas to identify blockers; only National Academy reviewers may approve a time-limited override.</x:v>
      </x:c>
      <x:c r="C21" s="15"/>
      <x:c r="D21" s="15"/>
      <x:c r="E21" s="15"/>
      <x:c r="F21" s="15"/>
      <x:c r="G21" s="15"/>
      <x:c r="H21" s="15"/>
    </x:row>
    <x:row r="22" ht="31" customHeight="1">
      <x:c r="A22" s="37" t="n">
        <x:v>4</x:v>
      </x:c>
      <x:c r="B22" s="15" t="str">
        <x:v>Do not activate officer access until training, agreements, safety acknowledgments, and National review are current.</x:v>
      </x:c>
      <x:c r="C22" s="15"/>
      <x:c r="D22" s="15"/>
      <x:c r="E22" s="15"/>
      <x:c r="F22" s="15"/>
      <x:c r="G22" s="15"/>
      <x:c r="H22" s="15"/>
    </x:row>
    <x:row r="23" ht="31" customHeight="1">
      <x:c r="A23" s="37" t="n">
        <x:v>5</x:v>
      </x:c>
      <x:c r="B23" s="15" t="str">
        <x:v>Issue verifiable certificates, record renewal due dates, and import the final officer eligibility decision to the portal.</x:v>
      </x:c>
      <x:c r="C23" s="15"/>
      <x:c r="D23" s="15"/>
      <x:c r="E23" s="15"/>
      <x:c r="F23" s="15"/>
      <x:c r="G23" s="15"/>
      <x:c r="H23" s="15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11" t="str">
        <x:v>ROLE ACCESS &amp; DATA MINIMIZATION</x:v>
      </x:c>
      <x:c r="B25" s="11"/>
      <x:c r="C25" s="11"/>
      <x:c r="D25" s="11"/>
      <x:c r="E25" s="11"/>
      <x:c r="F25" s="11"/>
      <x:c r="G25" s="11"/>
      <x:c r="H25" s="11"/>
    </x:row>
    <x:row r="26">
      <x:c r="A26" s="47" t="str">
        <x:v>Chapter officers may view their own completion status and assigned blockers, not other members' scores or protected records. National Academy owns catalog versions, pass rules, overrides, revocations, and final eligibility. A formula or certificate alone does not authorize access; the portal decision and least-privilege provisioning control.</x:v>
      </x:c>
      <x:c r="B26" s="48"/>
      <x:c r="C26" s="48"/>
      <x:c r="D26" s="48"/>
      <x:c r="E26" s="48"/>
      <x:c r="F26" s="48"/>
      <x:c r="G26" s="48"/>
      <x:c r="H26" s="49"/>
    </x:row>
    <x:row r="27">
      <x:c r="A27" s="50"/>
      <x:c r="B27" s="51"/>
      <x:c r="C27" s="51"/>
      <x:c r="D27" s="51"/>
      <x:c r="E27" s="51"/>
      <x:c r="F27" s="51"/>
      <x:c r="G27" s="51"/>
      <x:c r="H27" s="52"/>
    </x:row>
    <x:row r="28">
      <x:c r="A28" s="50"/>
      <x:c r="B28" s="51"/>
      <x:c r="C28" s="51"/>
      <x:c r="D28" s="51"/>
      <x:c r="E28" s="51"/>
      <x:c r="F28" s="51"/>
      <x:c r="G28" s="51"/>
      <x:c r="H28" s="52"/>
    </x:row>
    <x:row r="29">
      <x:c r="A29" s="53"/>
      <x:c r="B29" s="54"/>
      <x:c r="C29" s="54"/>
      <x:c r="D29" s="54"/>
      <x:c r="E29" s="54"/>
      <x:c r="F29" s="54"/>
      <x:c r="G29" s="54"/>
      <x:c r="H29" s="55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11" t="str">
        <x:v>PGWS MISSION &amp; WORKBOOK COLOR KEY</x:v>
      </x:c>
      <x:c r="B31" s="11"/>
      <x:c r="C31" s="11"/>
      <x:c r="D31" s="11"/>
      <x:c r="E31" s="11"/>
      <x:c r="F31" s="11"/>
      <x:c r="G31" s="11"/>
      <x:c r="H31" s="11"/>
    </x:row>
    <x:row r="32">
      <x:c r="A32" s="69" t="str">
        <x:v>Helping women find their beauty in Christ and use it to love, lead, and serve.
Beautiful in Christ. Grace like pearls. Worth beyond rubies. Called to serve.</x:v>
      </x:c>
      <x:c r="B32" s="70"/>
      <x:c r="C32" s="70"/>
      <x:c r="D32" s="70"/>
      <x:c r="E32" s="70"/>
      <x:c r="F32" s="70"/>
      <x:c r="G32" s="70"/>
      <x:c r="H32" s="71"/>
    </x:row>
    <x:row r="33">
      <x:c r="A33" s="72"/>
      <x:c r="B33" s="73"/>
      <x:c r="C33" s="73"/>
      <x:c r="D33" s="73"/>
      <x:c r="E33" s="73"/>
      <x:c r="F33" s="73"/>
      <x:c r="G33" s="73"/>
      <x:c r="H33" s="74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77" t="str">
        <x:v>BLUE text / pale pink fill</x:v>
      </x:c>
      <x:c r="B35" s="77" t="str">
        <x:v>Authorized manual input</x:v>
      </x:c>
      <x:c r="C35" s="77" t="str">
        <x:v>GREEN text</x:v>
      </x:c>
      <x:c r="D35" s="77" t="str">
        <x:v>Cross-sheet formula</x:v>
      </x:c>
      <x:c r="E35" s="77" t="str">
        <x:v>RUBY / amber status</x:v>
      </x:c>
      <x:c r="F35" s="77" t="str">
        <x:v>Exception or review</x:v>
      </x:c>
      <x:c r="G35" s="77" t="str">
        <x:v>Evidence URL / record ID</x:v>
      </x:c>
      <x:c r="H35" s="77" t="str">
        <x:v>Required for audit</x:v>
      </x:c>
    </x:row>
    <x:row r="36">
      <x:c r="A36" s="2"/>
      <x:c r="B36" s="2"/>
      <x:c r="C36" s="2"/>
      <x:c r="D36" s="2"/>
      <x:c r="E36" s="2"/>
      <x:c r="F36" s="2"/>
      <x:c r="G36" s="2"/>
      <x:c r="H36" s="2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A13:H16"/>
    <x:mergeCell ref="A18:H18"/>
    <x:mergeCell ref="B19:H19"/>
    <x:mergeCell ref="B20:H20"/>
    <x:mergeCell ref="B21:H21"/>
    <x:mergeCell ref="B22:H22"/>
    <x:mergeCell ref="B23:H23"/>
    <x:mergeCell ref="A25:H25"/>
    <x:mergeCell ref="A26:H29"/>
    <x:mergeCell ref="A31:H31"/>
    <x:mergeCell ref="A32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22" hidden="0" customWidth="1"/>
    <x:col min="5" max="5" width="14" hidden="0" customWidth="1"/>
    <x:col min="6" max="6" width="22" hidden="0" customWidth="1"/>
    <x:col min="7" max="7" width="14" hidden="0" customWidth="1"/>
    <x:col min="8" max="8" width="22" hidden="0" customWidth="1"/>
    <x:col min="9" max="9" width="4" hidden="0" customWidth="1"/>
    <x:col min="10" max="10" width="25" hidden="0" customWidth="1"/>
    <x:col min="11" max="11" width="17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 ht="35" customHeight="1">
      <x:c r="A1" s="5" t="str">
        <x:v>LEADERSHIP ACADEMY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9" t="str">
        <x:v>Version 1.0 • Verifiable records only • 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34" customHeight="1">
      <x:c r="A4" s="11" t="str">
        <x:v>TRAINING &amp; OFFICER ELIGIBILITY POSITION</x:v>
      </x:c>
      <x:c r="B4" s="11"/>
      <x:c r="C4" s="11"/>
      <x:c r="D4" s="11"/>
      <x:c r="E4" s="11"/>
      <x:c r="F4" s="11"/>
      <x:c r="G4" s="11"/>
      <x:c r="H4" s="11"/>
      <x:c r="I4" s="2"/>
      <x:c r="J4" s="86" t="str">
        <x:v>Track</x:v>
      </x:c>
      <x:c r="K4" s="88" t="str">
        <x:v>Current completions</x:v>
      </x:c>
      <x:c r="L4" s="2"/>
      <x:c r="M4" s="2"/>
      <x:c r="N4" s="2"/>
      <x:c r="O4" s="2"/>
      <x:c r="P4" s="2"/>
    </x:row>
    <x:row r="5">
      <x:c r="A5" s="186" t="str">
        <x:v>ACTIVE COURSES</x:v>
      </x:c>
      <x:c r="B5" s="187"/>
      <x:c r="C5" s="186" t="str">
        <x:v>CURRENT COMPLETIONS</x:v>
      </x:c>
      <x:c r="D5" s="187"/>
      <x:c r="E5" s="186" t="str">
        <x:v>ELIGIBLE OFFICERS</x:v>
      </x:c>
      <x:c r="F5" s="187"/>
      <x:c r="G5" s="186" t="str">
        <x:v>CURRENT OVERRIDES</x:v>
      </x:c>
      <x:c r="H5" s="187"/>
      <x:c r="I5" s="2"/>
      <x:c r="J5" s="2" t="str">
        <x:v>Common Core</x:v>
      </x:c>
      <x:c r="K5" s="2" t="n">
        <x:f>COUNTIFS('Completion Log'!$M$6:$M$505,"CURRENT",'Completion Log'!$E$6:$E$505,"PGWS-CORE-*")</x:f>
        <x:v>0</x:v>
      </x:c>
      <x:c r="L5" s="2"/>
      <x:c r="M5" s="2"/>
      <x:c r="N5" s="2"/>
      <x:c r="O5" s="2"/>
      <x:c r="P5" s="2"/>
    </x:row>
    <x:row r="6">
      <x:c r="A6" s="197" t="n">
        <x:f>COUNTIF('Course Catalog'!I6:I55,"Yes")</x:f>
        <x:v>22</x:v>
      </x:c>
      <x:c r="B6" s="198"/>
      <x:c r="C6" s="197" t="n">
        <x:f>COUNTIF('Completion Log'!M6:M505,"CURRENT")</x:f>
        <x:v>0</x:v>
      </x:c>
      <x:c r="D6" s="198"/>
      <x:c r="E6" s="197" t="n">
        <x:f>COUNTIF('Eligibility'!O6:O205,"ELIGIBLE*")</x:f>
        <x:v>0</x:v>
      </x:c>
      <x:c r="F6" s="198"/>
      <x:c r="G6" s="197" t="n">
        <x:f>COUNTIF('Overrides &amp; Renewals'!O6:O205,"CURRENT")</x:f>
        <x:v>0</x:v>
      </x:c>
      <x:c r="H6" s="198"/>
      <x:c r="I6" s="2"/>
      <x:c r="J6" s="2" t="str">
        <x:v>Safety</x:v>
      </x:c>
      <x:c r="K6" s="2" t="n">
        <x:f>COUNTIFS('Completion Log'!$M$6:$M$505,"CURRENT",'Completion Log'!$E$6:$E$505,"PGWS-CORE-103")+COUNTIFS('Completion Log'!$M$6:$M$505,"CURRENT",'Completion Log'!$E$6:$E$505,"PGWS-CORE-104")</x:f>
        <x:v>0</x:v>
      </x:c>
      <x:c r="L6" s="2"/>
      <x:c r="M6" s="2"/>
      <x:c r="N6" s="2"/>
      <x:c r="O6" s="2"/>
      <x:c r="P6" s="2"/>
    </x:row>
    <x:row r="7">
      <x:c r="A7" s="199"/>
      <x:c r="B7" s="200"/>
      <x:c r="C7" s="199"/>
      <x:c r="D7" s="200"/>
      <x:c r="E7" s="199"/>
      <x:c r="F7" s="200"/>
      <x:c r="G7" s="199"/>
      <x:c r="H7" s="200"/>
      <x:c r="I7" s="2"/>
      <x:c r="J7" s="2" t="str">
        <x:v>Governance</x:v>
      </x:c>
      <x:c r="K7" s="2" t="n">
        <x:f>COUNTIFS('Completion Log'!$M$6:$M$505,"CURRENT",'Completion Log'!$E$6:$E$505,"PGWS-CORE-107")+COUNTIFS('Completion Log'!$M$6:$M$505,"CURRENT",'Completion Log'!$E$6:$E$505,"PGWS-CORE-109")</x:f>
        <x:v>0</x:v>
      </x:c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 t="str">
        <x:v>Finance</x:v>
      </x:c>
      <x:c r="K8" s="2" t="n">
        <x:f>COUNTIFS('Completion Log'!$M$6:$M$505,"CURRENT",'Completion Log'!$E$6:$E$505,"PGWS-CORE-106")+COUNTIFS('Completion Log'!$M$6:$M$505,"CURRENT",'Completion Log'!$E$6:$E$505,"PGWS-ROLE-TREAS")</x:f>
        <x:v>0</x:v>
      </x:c>
      <x:c r="L8" s="2"/>
      <x:c r="M8" s="2"/>
      <x:c r="N8" s="2"/>
      <x:c r="O8" s="2"/>
      <x:c r="P8" s="2"/>
    </x:row>
    <x:row r="9" ht="24" customHeight="1">
      <x:c r="A9" s="11" t="str">
        <x:v>ELIGIBILITY &amp; RENEWAL QUEUE</x:v>
      </x:c>
      <x:c r="B9" s="11"/>
      <x:c r="C9" s="11"/>
      <x:c r="D9" s="11"/>
      <x:c r="E9" s="11"/>
      <x:c r="F9" s="11"/>
      <x:c r="G9" s="11"/>
      <x:c r="H9" s="11"/>
      <x:c r="I9" s="2"/>
      <x:c r="J9" s="2" t="str">
        <x:v>Programming</x:v>
      </x:c>
      <x:c r="K9" s="2" t="n">
        <x:f>COUNTIFS('Completion Log'!$M$6:$M$505,"CURRENT",'Completion Log'!$E$6:$E$505,"PGWS-CORE-111")+COUNTIFS('Completion Log'!$M$6:$M$505,"CURRENT",'Completion Log'!$E$6:$E$505,"PGWS-CORE-112")</x:f>
        <x:v>0</x:v>
      </x:c>
      <x:c r="L9" s="2"/>
      <x:c r="M9" s="2"/>
      <x:c r="N9" s="2"/>
      <x:c r="O9" s="2"/>
      <x:c r="P9" s="2"/>
    </x:row>
    <x:row r="10" ht="34" customHeight="1">
      <x:c r="A10" s="86" t="str">
        <x:v>Control</x:v>
      </x:c>
      <x:c r="B10" s="87" t="str">
        <x:v>Current</x:v>
      </x:c>
      <x:c r="C10" s="87" t="str">
        <x:v>Target</x:v>
      </x:c>
      <x:c r="D10" s="88" t="str">
        <x:v>Status</x:v>
      </x:c>
      <x:c r="E10" s="2"/>
      <x:c r="F10" s="2"/>
      <x:c r="G10" s="2"/>
      <x:c r="H10" s="2"/>
      <x:c r="I10" s="2"/>
      <x:c r="J10" s="2" t="str">
        <x:v>Role Track</x:v>
      </x:c>
      <x:c r="K10" s="2" t="n">
        <x:f>COUNTIFS('Completion Log'!$M$6:$M$505,"CURRENT",'Completion Log'!$E$6:$E$505,"PGWS-ROLE-*")</x:f>
        <x:v>0</x:v>
      </x:c>
      <x:c r="L10" s="2"/>
      <x:c r="M10" s="2"/>
      <x:c r="N10" s="2"/>
      <x:c r="O10" s="2"/>
      <x:c r="P10" s="2"/>
    </x:row>
    <x:row r="11">
      <x:c r="A11" s="2" t="str">
        <x:v>Officer eligibility holds</x:v>
      </x:c>
      <x:c r="B11" s="122" t="n">
        <x:f>COUNTIF('Eligibility'!O6:O205,"HOLD")</x:f>
        <x:v>0</x:v>
      </x:c>
      <x:c r="C11" s="122" t="n">
        <x:v>0</x:v>
      </x:c>
      <x:c r="D11" s="122" t="str">
        <x:f>IF(B11=0,"PASS","REVIEW")</x:f>
        <x:v>PASS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 t="str">
        <x:v>Expired completions</x:v>
      </x:c>
      <x:c r="B12" s="122" t="n">
        <x:f>COUNTIF('Completion Log'!M6:M505,"EXPIRED")</x:f>
        <x:v>0</x:v>
      </x:c>
      <x:c r="C12" s="122" t="n">
        <x:v>0</x:v>
      </x:c>
      <x:c r="D12" s="122" t="str">
        <x:f>IF(B12=0,"PASS","REVIEW")</x:f>
        <x:v>PASS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 t="str">
        <x:v>Not-passed attempts</x:v>
      </x:c>
      <x:c r="B13" s="122" t="n">
        <x:f>COUNTIF('Completion Log'!M6:M505,"NOT PASSED")</x:f>
        <x:v>0</x:v>
      </x:c>
      <x:c r="C13" s="122" t="n">
        <x:v>0</x:v>
      </x:c>
      <x:c r="D13" s="122" t="str">
        <x:f>IF(B13=0,"PASS","REVIEW")</x:f>
        <x:v>PASS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 t="str">
        <x:v>Certificates expired/revoked</x:v>
      </x:c>
      <x:c r="B14" s="122" t="n">
        <x:f>COUNTIF('Certificates'!L6:L305,"EXPIRED")+COUNTIF('Certificates'!L6:L305,"REVOKED")</x:f>
        <x:v>0</x:v>
      </x:c>
      <x:c r="C14" s="122" t="n">
        <x:v>0</x:v>
      </x:c>
      <x:c r="D14" s="122" t="str">
        <x:f>IF(B14=0,"PASS","REVIEW")</x:f>
        <x:v>PASS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 t="str">
        <x:v>Overrides expiring / expired</x:v>
      </x:c>
      <x:c r="B15" s="122" t="n">
        <x:f>COUNTIFS('Overrides &amp; Renewals'!A6:A205,"&lt;&gt;",'Overrides &amp; Renewals'!O6:O205,"NO",'Overrides &amp; Renewals'!K6:K205,"Approved")</x:f>
        <x:v>0</x:v>
      </x:c>
      <x:c r="C15" s="122" t="n">
        <x:v>0</x:v>
      </x:c>
      <x:c r="D15" s="122" t="str">
        <x:f>IF(B15=0,"PASS","REVIEW")</x:f>
        <x:v>PASS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 t="str">
        <x:v>Workbook checks</x:v>
      </x:c>
      <x:c r="B16" s="122" t="str">
        <x:f>'Checks'!C4</x:f>
        <x:v>PASS</x:v>
      </x:c>
      <x:c r="C16" s="122" t="str">
        <x:v>PASS</x:v>
      </x:c>
      <x:c r="D16" s="122" t="str">
        <x:f>B16</x:f>
        <x:v>PASS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47" t="str">
        <x:v>Officer access gate: the academy registry, signed agreements, anti-hazing/safety/privacy acknowledgments, appointment approval, and National human review must all be current. Shared credentials, indefinite overrides, self-approved certificates, and manual formula overrides are prohibited.</x:v>
      </x:c>
      <x:c r="B19" s="48"/>
      <x:c r="C19" s="48"/>
      <x:c r="D19" s="48"/>
      <x:c r="E19" s="48"/>
      <x:c r="F19" s="48"/>
      <x:c r="G19" s="48"/>
      <x:c r="H19" s="49"/>
      <x:c r="I19" s="2"/>
      <x:c r="J19" s="2"/>
      <x:c r="K19" s="2"/>
      <x:c r="L19" s="2"/>
      <x:c r="M19" s="2"/>
      <x:c r="N19" s="2"/>
      <x:c r="O19" s="2"/>
      <x:c r="P19" s="2"/>
    </x:row>
    <x:row r="20">
      <x:c r="A20" s="50"/>
      <x:c r="B20" s="51"/>
      <x:c r="C20" s="51"/>
      <x:c r="D20" s="51"/>
      <x:c r="E20" s="51"/>
      <x:c r="F20" s="51"/>
      <x:c r="G20" s="51"/>
      <x:c r="H20" s="52"/>
      <x:c r="I20" s="2"/>
      <x:c r="J20" s="2"/>
      <x:c r="K20" s="2"/>
      <x:c r="L20" s="2"/>
      <x:c r="M20" s="2"/>
      <x:c r="N20" s="2"/>
      <x:c r="O20" s="2"/>
      <x:c r="P20" s="2"/>
    </x:row>
    <x:row r="21">
      <x:c r="A21" s="50"/>
      <x:c r="B21" s="51"/>
      <x:c r="C21" s="51"/>
      <x:c r="D21" s="51"/>
      <x:c r="E21" s="51"/>
      <x:c r="F21" s="51"/>
      <x:c r="G21" s="51"/>
      <x:c r="H21" s="52"/>
      <x:c r="I21" s="2"/>
      <x:c r="J21" s="2"/>
      <x:c r="K21" s="2"/>
      <x:c r="L21" s="2"/>
      <x:c r="M21" s="2"/>
      <x:c r="N21" s="2"/>
      <x:c r="O21" s="2"/>
      <x:c r="P21" s="2"/>
    </x:row>
    <x:row r="22">
      <x:c r="A22" s="50"/>
      <x:c r="B22" s="51"/>
      <x:c r="C22" s="51"/>
      <x:c r="D22" s="51"/>
      <x:c r="E22" s="51"/>
      <x:c r="F22" s="51"/>
      <x:c r="G22" s="51"/>
      <x:c r="H22" s="52"/>
      <x:c r="I22" s="2"/>
      <x:c r="J22" s="2"/>
      <x:c r="K22" s="2"/>
      <x:c r="L22" s="2"/>
      <x:c r="M22" s="2"/>
      <x:c r="N22" s="2"/>
      <x:c r="O22" s="2"/>
      <x:c r="P22" s="2"/>
    </x:row>
    <x:row r="23">
      <x:c r="A23" s="50"/>
      <x:c r="B23" s="51"/>
      <x:c r="C23" s="51"/>
      <x:c r="D23" s="51"/>
      <x:c r="E23" s="51"/>
      <x:c r="F23" s="51"/>
      <x:c r="G23" s="51"/>
      <x:c r="H23" s="52"/>
      <x:c r="I23" s="2"/>
      <x:c r="J23" s="2"/>
      <x:c r="K23" s="2"/>
      <x:c r="L23" s="2"/>
      <x:c r="M23" s="2"/>
      <x:c r="N23" s="2"/>
      <x:c r="O23" s="2"/>
      <x:c r="P23" s="2"/>
    </x:row>
    <x:row r="24">
      <x:c r="A24" s="53"/>
      <x:c r="B24" s="54"/>
      <x:c r="C24" s="54"/>
      <x:c r="D24" s="54"/>
      <x:c r="E24" s="54"/>
      <x:c r="F24" s="54"/>
      <x:c r="G24" s="54"/>
      <x:c r="H24" s="55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</x:sheetData>
  <x:mergeCells>
    <x:mergeCell ref="A1:P1"/>
    <x:mergeCell ref="A2:P2"/>
    <x:mergeCell ref="A4:H4"/>
    <x:mergeCell ref="A5:B5"/>
    <x:mergeCell ref="A6:B7"/>
    <x:mergeCell ref="C5:D5"/>
    <x:mergeCell ref="C6:D7"/>
    <x:mergeCell ref="E5:F5"/>
    <x:mergeCell ref="E6:F7"/>
    <x:mergeCell ref="G5:H5"/>
    <x:mergeCell ref="G6:H7"/>
    <x:mergeCell ref="A9:H9"/>
    <x:mergeCell ref="A19:H24"/>
  </x:mergeCells>
  <x:conditionalFormatting sqref="D11:D16">
    <x:cfRule type="containsText" dxfId="88" priority="1" operator="containsText" text="PASS"/>
    <x:cfRule type="containsText" dxfId="89" priority="2" operator="containsText" text="OK"/>
    <x:cfRule type="containsText" dxfId="90" priority="3" operator="containsText" text="CURRENT"/>
    <x:cfRule type="containsText" dxfId="91" priority="4" operator="containsText" text="COMPLETE"/>
    <x:cfRule type="containsText" dxfId="92" priority="5" operator="containsText" text="ELIGIBLE"/>
    <x:cfRule type="containsText" dxfId="93" priority="6" operator="containsText" text="FAIL"/>
    <x:cfRule type="containsText" dxfId="94" priority="7" operator="containsText" text="HOLD"/>
    <x:cfRule type="containsText" dxfId="95" priority="8" operator="containsText" text="OVERDUE"/>
    <x:cfRule type="containsText" dxfId="96" priority="9" operator="containsText" text="REVIEW"/>
    <x:cfRule type="containsText" dxfId="97" priority="10" operator="containsText" text="PENDING"/>
    <x:cfRule type="containsText" dxfId="98" priority="11" operator="containsText" text="EXPIRED"/>
  </x:conditionalFormatting>
  <x:pageMargins left="0.7" right="0.7" top="0.75" bottom="0.75" header="0.3" footer="0.3"/>
  <x:drawing xmlns:r="http://schemas.openxmlformats.org/officeDocument/2006/relationships" r:id="R8512f64a2b7c472d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6" hidden="0" customWidth="1"/>
    <x:col min="3" max="3" width="16" hidden="0" customWidth="1"/>
    <x:col min="4" max="4" width="22" hidden="0" customWidth="1"/>
    <x:col min="5" max="5" width="31" hidden="0" customWidth="1"/>
    <x:col min="6" max="6" width="48" hidden="0" customWidth="1"/>
    <x:col min="7" max="7" width="16" hidden="0" customWidth="1"/>
    <x:col min="8" max="8" width="16" hidden="0" customWidth="1"/>
  </x:cols>
  <x:sheetData>
    <x:row r="1" ht="35" customHeight="1">
      <x:c r="A1" s="5" t="str">
        <x:v>ACADEMY CONTROL SETTINGS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Use controlled versions. Retired courses and expired completions do not count toward officer eligibility.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11" t="str">
        <x:v>NATIONAL ACADEMY INPUTS</x:v>
      </x:c>
      <x:c r="B4" s="11"/>
      <x:c r="C4" s="11"/>
      <x:c r="D4" s="11"/>
      <x:c r="E4" s="11"/>
      <x:c r="F4" s="11"/>
      <x:c r="G4" s="11"/>
      <x:c r="H4" s="11"/>
    </x:row>
    <x:row r="5" ht="34" customHeight="1">
      <x:c r="A5" s="86" t="str">
        <x:v>Control</x:v>
      </x:c>
      <x:c r="B5" s="87" t="str">
        <x:v>Value</x:v>
      </x:c>
      <x:c r="C5" s="87" t="str">
        <x:v>Unit</x:v>
      </x:c>
      <x:c r="D5" s="87" t="str">
        <x:v>Owner</x:v>
      </x:c>
      <x:c r="E5" s="87" t="str">
        <x:v>Evidence</x:v>
      </x:c>
      <x:c r="F5" s="88" t="str">
        <x:v>Operational note</x:v>
      </x:c>
      <x:c r="G5" s="2"/>
      <x:c r="H5" s="2"/>
    </x:row>
    <x:row r="6" ht="40" customHeight="1">
      <x:c r="A6" s="15" t="str">
        <x:v>Default passing score</x:v>
      </x:c>
      <x:c r="B6" s="95" t="n">
        <x:v>0.8</x:v>
      </x:c>
      <x:c r="C6" s="15" t="str">
        <x:v>%</x:v>
      </x:c>
      <x:c r="D6" s="15" t="str">
        <x:v>National Academy</x:v>
      </x:c>
      <x:c r="E6" s="15" t="str">
        <x:v>Approved assessment standard</x:v>
      </x:c>
      <x:c r="F6" s="15" t="str">
        <x:v>Course catalog may set a higher threshold.</x:v>
      </x:c>
      <x:c r="G6" s="2"/>
      <x:c r="H6" s="2"/>
    </x:row>
    <x:row r="7" ht="40" customHeight="1">
      <x:c r="A7" s="15" t="str">
        <x:v>Default renewal period</x:v>
      </x:c>
      <x:c r="B7" s="96" t="n">
        <x:v>12</x:v>
      </x:c>
      <x:c r="C7" s="15" t="str">
        <x:v>months</x:v>
      </x:c>
      <x:c r="D7" s="15" t="str">
        <x:v>National Academy</x:v>
      </x:c>
      <x:c r="E7" s="15" t="str">
        <x:v>Approved renewal standard</x:v>
      </x:c>
      <x:c r="F7" s="15" t="str">
        <x:v>Safety, finance, privacy, and role training should remain current.</x:v>
      </x:c>
      <x:c r="G7" s="2"/>
      <x:c r="H7" s="2"/>
    </x:row>
    <x:row r="8" ht="40" customHeight="1">
      <x:c r="A8" s="15" t="str">
        <x:v>Maximum attempts before review</x:v>
      </x:c>
      <x:c r="B8" s="96" t="n">
        <x:v>3</x:v>
      </x:c>
      <x:c r="C8" s="15" t="str">
        <x:v>attempts</x:v>
      </x:c>
      <x:c r="D8" s="15" t="str">
        <x:v>National Academy</x:v>
      </x:c>
      <x:c r="E8" s="15" t="str">
        <x:v>Learner support policy</x:v>
      </x:c>
      <x:c r="F8" s="15" t="str">
        <x:v>Review provides support; it is not automatic punishment.</x:v>
      </x:c>
      <x:c r="G8" s="2"/>
      <x:c r="H8" s="2"/>
    </x:row>
    <x:row r="9" ht="40" customHeight="1">
      <x:c r="A9" s="15" t="str">
        <x:v>Override maximum duration</x:v>
      </x:c>
      <x:c r="B9" s="96" t="n">
        <x:v>30</x:v>
      </x:c>
      <x:c r="C9" s="15" t="str">
        <x:v>days</x:v>
      </x:c>
      <x:c r="D9" s="15" t="str">
        <x:v>National Academy</x:v>
      </x:c>
      <x:c r="E9" s="15" t="str">
        <x:v>Exception policy</x:v>
      </x:c>
      <x:c r="F9" s="15" t="str">
        <x:v>Overrides must be written, scoped, time-limited, and never bypass safety-critical training.</x:v>
      </x:c>
      <x:c r="G9" s="2"/>
      <x:c r="H9" s="2"/>
    </x:row>
    <x:row r="10" ht="40" customHeight="1">
      <x:c r="A10" s="15" t="str">
        <x:v>Certificate verification required</x:v>
      </x:c>
      <x:c r="B10" s="96" t="str">
        <x:v>Yes</x:v>
      </x:c>
      <x:c r="C10" s="15" t="str">
        <x:v>policy</x:v>
      </x:c>
      <x:c r="D10" s="15" t="str">
        <x:v>National Academy</x:v>
      </x:c>
      <x:c r="E10" s="15" t="str">
        <x:v>Certificate standard</x:v>
      </x:c>
      <x:c r="F10" s="15" t="str">
        <x:v>Certificate ID, course version, issuer, issue and expiration are required.</x:v>
      </x:c>
      <x:c r="G10" s="2"/>
      <x:c r="H10" s="2"/>
    </x:row>
    <x:row r="11" ht="40" customHeight="1">
      <x:c r="A11" s="15" t="str">
        <x:v>Officer access gate</x:v>
      </x:c>
      <x:c r="B11" s="97" t="str">
        <x:v>National eligibility + least-privilege provisioning</x:v>
      </x:c>
      <x:c r="C11" s="15" t="str">
        <x:v>policy</x:v>
      </x:c>
      <x:c r="D11" s="15" t="str">
        <x:v>National Operations</x:v>
      </x:c>
      <x:c r="E11" s="15" t="str">
        <x:v>Access SOP</x:v>
      </x:c>
      <x:c r="F11" s="15" t="str">
        <x:v>No shared passwords; MFA and recovery ownership required.</x:v>
      </x:c>
      <x:c r="G11" s="2"/>
      <x:c r="H11" s="2"/>
    </x:row>
    <x:row r="12" ht="40" customHeight="1">
      <x:c r="A12" s="15" t="str">
        <x:v>LMS / portal</x:v>
      </x:c>
      <x:c r="B12" s="98" t="str">
        <x:v>PGWS Academy portal</x:v>
      </x:c>
      <x:c r="C12" s="15" t="str">
        <x:v>system</x:v>
      </x:c>
      <x:c r="D12" s="15" t="str">
        <x:v>National Academy</x:v>
      </x:c>
      <x:c r="E12" s="15" t="str">
        <x:v>Current system record</x:v>
      </x:c>
      <x:c r="F12" s="15" t="str">
        <x:v>This workbook is a contingency export, not the learning system.</x:v>
      </x:c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47" t="str">
        <x:v>Assessment quality floor: substantive lessons, scenarios, knowledge checks, documented pass thresholds, accessible retry/support, versioned acknowledgments, identity logging, completion audit, and a verifiable certificate. Training must teach officers when to escalate rather than pretending they are lawyers, therapists, accountants, investigators, or emergency responders.</x:v>
      </x:c>
      <x:c r="B15" s="48"/>
      <x:c r="C15" s="48"/>
      <x:c r="D15" s="48"/>
      <x:c r="E15" s="48"/>
      <x:c r="F15" s="48"/>
      <x:c r="G15" s="48"/>
      <x:c r="H15" s="49"/>
    </x:row>
    <x:row r="16">
      <x:c r="A16" s="50"/>
      <x:c r="B16" s="51"/>
      <x:c r="C16" s="51"/>
      <x:c r="D16" s="51"/>
      <x:c r="E16" s="51"/>
      <x:c r="F16" s="51"/>
      <x:c r="G16" s="51"/>
      <x:c r="H16" s="52"/>
    </x:row>
    <x:row r="17">
      <x:c r="A17" s="50"/>
      <x:c r="B17" s="51"/>
      <x:c r="C17" s="51"/>
      <x:c r="D17" s="51"/>
      <x:c r="E17" s="51"/>
      <x:c r="F17" s="51"/>
      <x:c r="G17" s="51"/>
      <x:c r="H17" s="52"/>
    </x:row>
    <x:row r="18">
      <x:c r="A18" s="50"/>
      <x:c r="B18" s="51"/>
      <x:c r="C18" s="51"/>
      <x:c r="D18" s="51"/>
      <x:c r="E18" s="51"/>
      <x:c r="F18" s="51"/>
      <x:c r="G18" s="51"/>
      <x:c r="H18" s="52"/>
    </x:row>
    <x:row r="19">
      <x:c r="A19" s="53"/>
      <x:c r="B19" s="54"/>
      <x:c r="C19" s="54"/>
      <x:c r="D19" s="54"/>
      <x:c r="E19" s="54"/>
      <x:c r="F19" s="54"/>
      <x:c r="G19" s="54"/>
      <x:c r="H19" s="55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1:H1"/>
    <x:mergeCell ref="A2:H2"/>
    <x:mergeCell ref="A4:H4"/>
    <x:mergeCell ref="A15:H19"/>
  </x:mergeCells>
  <x:pageMargins left="0.7" right="0.7" top="0.75" bottom="0.75" header="0.3" footer="0.3"/>
  <x:legacyDrawing xmlns:r="http://schemas.openxmlformats.org/officeDocument/2006/relationships" r:id="R2b7dc12360234008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45" hidden="0" customWidth="1"/>
    <x:col min="3" max="3" width="20" hidden="0" customWidth="1"/>
    <x:col min="4" max="4" width="23" hidden="0" customWidth="1"/>
    <x:col min="5" max="5" width="19" hidden="0" customWidth="1"/>
    <x:col min="6" max="6" width="12" hidden="0" customWidth="1"/>
    <x:col min="7" max="7" width="16" hidden="0" customWidth="1"/>
    <x:col min="8" max="8" width="16" hidden="0" customWidth="1"/>
    <x:col min="9" max="9" width="13" hidden="0" customWidth="1"/>
    <x:col min="10" max="10" width="23" hidden="0" customWidth="1"/>
    <x:col min="11" max="11" width="37" hidden="0" customWidth="1"/>
    <x:col min="12" max="12" width="48" hidden="0" customWidth="1"/>
  </x:cols>
  <x:sheetData>
    <x:row r="1" ht="35" customHeight="1">
      <x:c r="A1" s="5" t="str">
        <x:v>LEADERSHIP ACADEMY COURSE CATALOG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30" customHeight="1">
      <x:c r="A2" s="9" t="str">
        <x:v>Active, versioned curricula only. Course pages and assessments live in the PGWS Academy portal.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11" t="str">
        <x:v>COMMON CORE &amp; OFFICER ROLE TRACKS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5" ht="34" customHeight="1">
      <x:c r="A5" s="86" t="str">
        <x:v>Course ID</x:v>
      </x:c>
      <x:c r="B5" s="87" t="str">
        <x:v>Course name</x:v>
      </x:c>
      <x:c r="C5" s="87" t="str">
        <x:v>Track</x:v>
      </x:c>
      <x:c r="D5" s="87" t="str">
        <x:v>Primary audience</x:v>
      </x:c>
      <x:c r="E5" s="87" t="str">
        <x:v>Required type</x:v>
      </x:c>
      <x:c r="F5" s="87" t="str">
        <x:v>Version</x:v>
      </x:c>
      <x:c r="G5" s="87" t="str">
        <x:v>Passing score</x:v>
      </x:c>
      <x:c r="H5" s="87" t="str">
        <x:v>Renewal months</x:v>
      </x:c>
      <x:c r="I5" s="87" t="str">
        <x:v>Active?</x:v>
      </x:c>
      <x:c r="J5" s="87" t="str">
        <x:v>Owner</x:v>
      </x:c>
      <x:c r="K5" s="87" t="str">
        <x:v>Curriculum / assessment URL</x:v>
      </x:c>
      <x:c r="L5" s="88" t="str">
        <x:v>Scope / guardrail</x:v>
      </x:c>
    </x:row>
    <x:row r="6" ht="48" customHeight="1">
      <x:c r="A6" s="110" t="str">
        <x:v>PGWS-CORE-101</x:v>
      </x:c>
      <x:c r="B6" s="111" t="str">
        <x:v>Beauty in Christ: Identity, Dignity &amp; Purpose</x:v>
      </x:c>
      <x:c r="C6" s="111" t="str">
        <x:v>Common Core</x:v>
      </x:c>
      <x:c r="D6" s="111" t="str">
        <x:v>All Officers</x:v>
      </x:c>
      <x:c r="E6" s="111" t="str">
        <x:v>Required</x:v>
      </x:c>
      <x:c r="F6" s="111" t="str">
        <x:v>1.0</x:v>
      </x:c>
      <x:c r="G6" s="112" t="n">
        <x:v>0.8</x:v>
      </x:c>
      <x:c r="H6" s="111" t="n">
        <x:v>12</x:v>
      </x:c>
      <x:c r="I6" s="111" t="str">
        <x:v>Yes</x:v>
      </x:c>
      <x:c r="J6" s="111" t="str">
        <x:v>P31 Program</x:v>
      </x:c>
      <x:c r="K6" s="111" t="str"/>
      <x:c r="L6" s="113" t="str">
        <x:v>Identity and service without spiritual coercion or forced disclosure.</x:v>
      </x:c>
    </x:row>
    <x:row r="7" ht="48" customHeight="1">
      <x:c r="A7" s="114" t="str">
        <x:v>PGWS-CORE-102</x:v>
      </x:c>
      <x:c r="B7" s="115" t="str">
        <x:v>Mission, Values &amp; Ruby-and-Pearl Culture</x:v>
      </x:c>
      <x:c r="C7" s="115" t="str">
        <x:v>Common Core</x:v>
      </x:c>
      <x:c r="D7" s="115" t="str">
        <x:v>All Officers</x:v>
      </x:c>
      <x:c r="E7" s="115" t="str">
        <x:v>Required</x:v>
      </x:c>
      <x:c r="F7" s="115" t="str">
        <x:v>1.0</x:v>
      </x:c>
      <x:c r="G7" s="116" t="n">
        <x:v>0.8</x:v>
      </x:c>
      <x:c r="H7" s="115" t="n">
        <x:v>12</x:v>
      </x:c>
      <x:c r="I7" s="115" t="str">
        <x:v>Yes</x:v>
      </x:c>
      <x:c r="J7" s="115" t="str">
        <x:v>National Academy</x:v>
      </x:c>
      <x:c r="K7" s="115" t="str"/>
      <x:c r="L7" s="117" t="str">
        <x:v>Mission alignment, sisterhood, dignity, servant leadership and service.</x:v>
      </x:c>
    </x:row>
    <x:row r="8" ht="48" customHeight="1">
      <x:c r="A8" s="114" t="str">
        <x:v>PGWS-CORE-103</x:v>
      </x:c>
      <x:c r="B8" s="115" t="str">
        <x:v>Anti-Hazing, Coercion, Retaliation &amp; Sister Safety</x:v>
      </x:c>
      <x:c r="C8" s="115" t="str">
        <x:v>Safety</x:v>
      </x:c>
      <x:c r="D8" s="115" t="str">
        <x:v>All Officers</x:v>
      </x:c>
      <x:c r="E8" s="115" t="str">
        <x:v>Required</x:v>
      </x:c>
      <x:c r="F8" s="115" t="str">
        <x:v>1.0</x:v>
      </x:c>
      <x:c r="G8" s="116" t="n">
        <x:v>0.9</x:v>
      </x:c>
      <x:c r="H8" s="115" t="n">
        <x:v>12</x:v>
      </x:c>
      <x:c r="I8" s="115" t="str">
        <x:v>Yes</x:v>
      </x:c>
      <x:c r="J8" s="115" t="str">
        <x:v>National Safety</x:v>
      </x:c>
      <x:c r="K8" s="115" t="str"/>
      <x:c r="L8" s="117" t="str">
        <x:v>No secret/forced acts; emergency and protected-reporting routes.</x:v>
      </x:c>
    </x:row>
    <x:row r="9" ht="48" customHeight="1">
      <x:c r="A9" s="114" t="str">
        <x:v>PGWS-CORE-104</x:v>
      </x:c>
      <x:c r="B9" s="115" t="str">
        <x:v>Member Care, Crisis Triage &amp; Warm Referral</x:v>
      </x:c>
      <x:c r="C9" s="115" t="str">
        <x:v>Safety</x:v>
      </x:c>
      <x:c r="D9" s="115" t="str">
        <x:v>All Officers</x:v>
      </x:c>
      <x:c r="E9" s="115" t="str">
        <x:v>Required</x:v>
      </x:c>
      <x:c r="F9" s="115" t="str">
        <x:v>1.0</x:v>
      </x:c>
      <x:c r="G9" s="116" t="n">
        <x:v>0.9</x:v>
      </x:c>
      <x:c r="H9" s="115" t="n">
        <x:v>12</x:v>
      </x:c>
      <x:c r="I9" s="115" t="str">
        <x:v>Yes</x:v>
      </x:c>
      <x:c r="J9" s="115" t="str">
        <x:v>National Safety</x:v>
      </x:c>
      <x:c r="K9" s="115" t="str"/>
      <x:c r="L9" s="117" t="str">
        <x:v>Officers are not counselors; 911/988/campus and confidentiality limits.</x:v>
      </x:c>
    </x:row>
    <x:row r="10" ht="48" customHeight="1">
      <x:c r="A10" s="114" t="str">
        <x:v>PGWS-CORE-105</x:v>
      </x:c>
      <x:c r="B10" s="115" t="str">
        <x:v>Privacy, Records, Consent &amp; Secure Access</x:v>
      </x:c>
      <x:c r="C10" s="115" t="str">
        <x:v>Compliance</x:v>
      </x:c>
      <x:c r="D10" s="115" t="str">
        <x:v>All Officers</x:v>
      </x:c>
      <x:c r="E10" s="115" t="str">
        <x:v>Required</x:v>
      </x:c>
      <x:c r="F10" s="115" t="str">
        <x:v>1.0</x:v>
      </x:c>
      <x:c r="G10" s="116" t="n">
        <x:v>0.9</x:v>
      </x:c>
      <x:c r="H10" s="115" t="n">
        <x:v>12</x:v>
      </x:c>
      <x:c r="I10" s="115" t="str">
        <x:v>Yes</x:v>
      </x:c>
      <x:c r="J10" s="115" t="str">
        <x:v>Privacy / Records</x:v>
      </x:c>
      <x:c r="K10" s="115" t="str"/>
      <x:c r="L10" s="117" t="str">
        <x:v>Data minimization, role access, retention, deletion and incident response.</x:v>
      </x:c>
    </x:row>
    <x:row r="11" ht="48" customHeight="1">
      <x:c r="A11" s="114" t="str">
        <x:v>PGWS-CORE-106</x:v>
      </x:c>
      <x:c r="B11" s="115" t="str">
        <x:v>$20 Dues, Financial Stewardship &amp; PGWS–EFF Separation</x:v>
      </x:c>
      <x:c r="C11" s="115" t="str">
        <x:v>Finance</x:v>
      </x:c>
      <x:c r="D11" s="115" t="str">
        <x:v>All Officers</x:v>
      </x:c>
      <x:c r="E11" s="115" t="str">
        <x:v>Required</x:v>
      </x:c>
      <x:c r="F11" s="115" t="str">
        <x:v>1.0</x:v>
      </x:c>
      <x:c r="G11" s="116" t="n">
        <x:v>0.9</x:v>
      </x:c>
      <x:c r="H11" s="115" t="n">
        <x:v>12</x:v>
      </x:c>
      <x:c r="I11" s="115" t="str">
        <x:v>Yes</x:v>
      </x:c>
      <x:c r="J11" s="115" t="str">
        <x:v>National Finance</x:v>
      </x:c>
      <x:c r="K11" s="115" t="str"/>
      <x:c r="L11" s="117" t="str">
        <x:v>Dues, waivers/refunds, evidence, reconciliation and no commingling.</x:v>
      </x:c>
    </x:row>
    <x:row r="12" ht="48" customHeight="1">
      <x:c r="A12" s="114" t="str">
        <x:v>PGWS-CORE-107</x:v>
      </x:c>
      <x:c r="B12" s="115" t="str">
        <x:v>Campus Compliance, National Authority &amp; Escalation</x:v>
      </x:c>
      <x:c r="C12" s="115" t="str">
        <x:v>Governance</x:v>
      </x:c>
      <x:c r="D12" s="115" t="str">
        <x:v>All Officers</x:v>
      </x:c>
      <x:c r="E12" s="115" t="str">
        <x:v>Required</x:v>
      </x:c>
      <x:c r="F12" s="115" t="str">
        <x:v>1.0</x:v>
      </x:c>
      <x:c r="G12" s="116" t="n">
        <x:v>0.8</x:v>
      </x:c>
      <x:c r="H12" s="115" t="n">
        <x:v>12</x:v>
      </x:c>
      <x:c r="I12" s="115" t="str">
        <x:v>Yes</x:v>
      </x:c>
      <x:c r="J12" s="115" t="str">
        <x:v>Chapter Operations</x:v>
      </x:c>
      <x:c r="K12" s="115" t="str"/>
      <x:c r="L12" s="117" t="str">
        <x:v>Authority limits, campus hierarchy, approval and escalation.</x:v>
      </x:c>
    </x:row>
    <x:row r="13" ht="48" customHeight="1">
      <x:c r="A13" s="114" t="str">
        <x:v>PGWS-CORE-108</x:v>
      </x:c>
      <x:c r="B13" s="115" t="str">
        <x:v>Inclusive Leadership, Accessibility &amp; Accommodation</x:v>
      </x:c>
      <x:c r="C13" s="115" t="str">
        <x:v>Leadership</x:v>
      </x:c>
      <x:c r="D13" s="115" t="str">
        <x:v>All Officers</x:v>
      </x:c>
      <x:c r="E13" s="115" t="str">
        <x:v>Required</x:v>
      </x:c>
      <x:c r="F13" s="115" t="str">
        <x:v>1.0</x:v>
      </x:c>
      <x:c r="G13" s="116" t="n">
        <x:v>0.8</x:v>
      </x:c>
      <x:c r="H13" s="115" t="n">
        <x:v>12</x:v>
      </x:c>
      <x:c r="I13" s="115" t="str">
        <x:v>Yes</x:v>
      </x:c>
      <x:c r="J13" s="115" t="str">
        <x:v>National Academy</x:v>
      </x:c>
      <x:c r="K13" s="115" t="str"/>
      <x:c r="L13" s="117" t="str">
        <x:v>Accessible alternatives, confidential handling and non-retaliation.</x:v>
      </x:c>
    </x:row>
    <x:row r="14" ht="48" customHeight="1">
      <x:c r="A14" s="114" t="str">
        <x:v>PGWS-CORE-109</x:v>
      </x:c>
      <x:c r="B14" s="115" t="str">
        <x:v>Conflict, Accountability, Due Process &amp; Appeals</x:v>
      </x:c>
      <x:c r="C14" s="115" t="str">
        <x:v>Governance</x:v>
      </x:c>
      <x:c r="D14" s="115" t="str">
        <x:v>All Officers</x:v>
      </x:c>
      <x:c r="E14" s="115" t="str">
        <x:v>Required</x:v>
      </x:c>
      <x:c r="F14" s="115" t="str">
        <x:v>1.0</x:v>
      </x:c>
      <x:c r="G14" s="116" t="n">
        <x:v>0.85</x:v>
      </x:c>
      <x:c r="H14" s="115" t="n">
        <x:v>12</x:v>
      </x:c>
      <x:c r="I14" s="115" t="str">
        <x:v>Yes</x:v>
      </x:c>
      <x:c r="J14" s="115" t="str">
        <x:v>National Governance</x:v>
      </x:c>
      <x:c r="K14" s="115" t="str"/>
      <x:c r="L14" s="117" t="str">
        <x:v>Safety-first routing, recusal, evidence, proportional remedies and appeal.</x:v>
      </x:c>
    </x:row>
    <x:row r="15" ht="48" customHeight="1">
      <x:c r="A15" s="114" t="str">
        <x:v>PGWS-CORE-110</x:v>
      </x:c>
      <x:c r="B15" s="115" t="str">
        <x:v>Brand, Media, Consent &amp; Public Communications</x:v>
      </x:c>
      <x:c r="C15" s="115" t="str">
        <x:v>Communications</x:v>
      </x:c>
      <x:c r="D15" s="115" t="str">
        <x:v>All Officers</x:v>
      </x:c>
      <x:c r="E15" s="115" t="str">
        <x:v>Required</x:v>
      </x:c>
      <x:c r="F15" s="115" t="str">
        <x:v>1.0</x:v>
      </x:c>
      <x:c r="G15" s="116" t="n">
        <x:v>0.8</x:v>
      </x:c>
      <x:c r="H15" s="115" t="n">
        <x:v>12</x:v>
      </x:c>
      <x:c r="I15" s="115" t="str">
        <x:v>Yes</x:v>
      </x:c>
      <x:c r="J15" s="115" t="str">
        <x:v>National Communications</x:v>
      </x:c>
      <x:c r="K15" s="115" t="str"/>
      <x:c r="L15" s="117" t="str">
        <x:v>Official accounts, approvals, rights, alt text, claims and crisis pause.</x:v>
      </x:c>
    </x:row>
    <x:row r="16" ht="48" customHeight="1">
      <x:c r="A16" s="114" t="str">
        <x:v>PGWS-CORE-111</x:v>
      </x:c>
      <x:c r="B16" s="115" t="str">
        <x:v>Signature Experiences: Pretty Girl Week, Pink Brunch &amp; P31</x:v>
      </x:c>
      <x:c r="C16" s="115" t="str">
        <x:v>Programming</x:v>
      </x:c>
      <x:c r="D16" s="115" t="str">
        <x:v>All Officers</x:v>
      </x:c>
      <x:c r="E16" s="115" t="str">
        <x:v>Required</x:v>
      </x:c>
      <x:c r="F16" s="115" t="str">
        <x:v>1.0</x:v>
      </x:c>
      <x:c r="G16" s="116" t="n">
        <x:v>0.85</x:v>
      </x:c>
      <x:c r="H16" s="115" t="n">
        <x:v>12</x:v>
      </x:c>
      <x:c r="I16" s="115" t="str">
        <x:v>Yes</x:v>
      </x:c>
      <x:c r="J16" s="115" t="str">
        <x:v>National Programs</x:v>
      </x:c>
      <x:c r="K16" s="115" t="str"/>
      <x:c r="L16" s="117" t="str">
        <x:v>National cadence, risk, accessibility, evidence and closeout.</x:v>
      </x:c>
    </x:row>
    <x:row r="17" ht="48" customHeight="1">
      <x:c r="A17" s="114" t="str">
        <x:v>PGWS-CORE-112</x:v>
      </x:c>
      <x:c r="B17" s="115" t="str">
        <x:v>Service, Partnerships, Fundraising &amp; Verified Impact</x:v>
      </x:c>
      <x:c r="C17" s="115" t="str">
        <x:v>Programming</x:v>
      </x:c>
      <x:c r="D17" s="115" t="str">
        <x:v>All Officers</x:v>
      </x:c>
      <x:c r="E17" s="115" t="str">
        <x:v>Required</x:v>
      </x:c>
      <x:c r="F17" s="115" t="str">
        <x:v>1.0</x:v>
      </x:c>
      <x:c r="G17" s="116" t="n">
        <x:v>0.85</x:v>
      </x:c>
      <x:c r="H17" s="115" t="n">
        <x:v>12</x:v>
      </x:c>
      <x:c r="I17" s="115" t="str">
        <x:v>Yes</x:v>
      </x:c>
      <x:c r="J17" s="115" t="str">
        <x:v>National Programs</x:v>
      </x:c>
      <x:c r="K17" s="115" t="str"/>
      <x:c r="L17" s="117" t="str">
        <x:v>Partner/vendor review, finance approval, safety and outcomes.</x:v>
      </x:c>
    </x:row>
    <x:row r="18" ht="48" customHeight="1">
      <x:c r="A18" s="114" t="str">
        <x:v>PGWS-ROLE-PRES</x:v>
      </x:c>
      <x:c r="B18" s="115" t="str">
        <x:v>Chapter President: Governance, Decisions &amp; Continuity</x:v>
      </x:c>
      <x:c r="C18" s="115" t="str">
        <x:v>Role Track</x:v>
      </x:c>
      <x:c r="D18" s="115" t="str">
        <x:v>President</x:v>
      </x:c>
      <x:c r="E18" s="115" t="str">
        <x:v>Role required</x:v>
      </x:c>
      <x:c r="F18" s="115" t="str">
        <x:v>1.0</x:v>
      </x:c>
      <x:c r="G18" s="116" t="n">
        <x:v>0.85</x:v>
      </x:c>
      <x:c r="H18" s="115" t="n">
        <x:v>12</x:v>
      </x:c>
      <x:c r="I18" s="115" t="str">
        <x:v>Yes</x:v>
      </x:c>
      <x:c r="J18" s="115" t="str">
        <x:v>Chapter Operations</x:v>
      </x:c>
      <x:c r="K18" s="115" t="str"/>
      <x:c r="L18" s="117" t="str">
        <x:v>Authority, meetings, accountability, risk, transitions and National reporting.</x:v>
      </x:c>
    </x:row>
    <x:row r="19" ht="48" customHeight="1">
      <x:c r="A19" s="114" t="str">
        <x:v>PGWS-ROLE-VP</x:v>
      </x:c>
      <x:c r="B19" s="115" t="str">
        <x:v>Vice President: Execution, People &amp; Performance</x:v>
      </x:c>
      <x:c r="C19" s="115" t="str">
        <x:v>Role Track</x:v>
      </x:c>
      <x:c r="D19" s="115" t="str">
        <x:v>Vice President</x:v>
      </x:c>
      <x:c r="E19" s="115" t="str">
        <x:v>Role required</x:v>
      </x:c>
      <x:c r="F19" s="115" t="str">
        <x:v>1.0</x:v>
      </x:c>
      <x:c r="G19" s="116" t="n">
        <x:v>0.85</x:v>
      </x:c>
      <x:c r="H19" s="115" t="n">
        <x:v>12</x:v>
      </x:c>
      <x:c r="I19" s="115" t="str">
        <x:v>Yes</x:v>
      </x:c>
      <x:c r="J19" s="115" t="str">
        <x:v>Chapter Operations</x:v>
      </x:c>
      <x:c r="K19" s="115" t="str"/>
      <x:c r="L19" s="117" t="str">
        <x:v>Operating rhythm, delegation, support, risk and continuity.</x:v>
      </x:c>
    </x:row>
    <x:row r="20" ht="48" customHeight="1">
      <x:c r="A20" s="114" t="str">
        <x:v>PGWS-ROLE-TREAS</x:v>
      </x:c>
      <x:c r="B20" s="115" t="str">
        <x:v>Treasurer: Budget, Reconciliation, Dues &amp; Controls</x:v>
      </x:c>
      <x:c r="C20" s="115" t="str">
        <x:v>Role Track</x:v>
      </x:c>
      <x:c r="D20" s="115" t="str">
        <x:v>Treasurer</x:v>
      </x:c>
      <x:c r="E20" s="115" t="str">
        <x:v>Role required</x:v>
      </x:c>
      <x:c r="F20" s="115" t="str">
        <x:v>1.0</x:v>
      </x:c>
      <x:c r="G20" s="116" t="n">
        <x:v>0.9</x:v>
      </x:c>
      <x:c r="H20" s="115" t="n">
        <x:v>12</x:v>
      </x:c>
      <x:c r="I20" s="115" t="str">
        <x:v>Yes</x:v>
      </x:c>
      <x:c r="J20" s="115" t="str">
        <x:v>National Finance</x:v>
      </x:c>
      <x:c r="K20" s="115" t="str"/>
      <x:c r="L20" s="117" t="str">
        <x:v>No personal payment apps; evidence, approvals, reconciliation and reporting.</x:v>
      </x:c>
    </x:row>
    <x:row r="21" ht="48" customHeight="1">
      <x:c r="A21" s="114" t="str">
        <x:v>PGWS-ROLE-SEC</x:v>
      </x:c>
      <x:c r="B21" s="115" t="str">
        <x:v>Secretary: Records, Minutes, Reports &amp; Version Control</x:v>
      </x:c>
      <x:c r="C21" s="115" t="str">
        <x:v>Role Track</x:v>
      </x:c>
      <x:c r="D21" s="115" t="str">
        <x:v>Secretary</x:v>
      </x:c>
      <x:c r="E21" s="115" t="str">
        <x:v>Role required</x:v>
      </x:c>
      <x:c r="F21" s="115" t="str">
        <x:v>1.0</x:v>
      </x:c>
      <x:c r="G21" s="116" t="n">
        <x:v>0.85</x:v>
      </x:c>
      <x:c r="H21" s="115" t="n">
        <x:v>12</x:v>
      </x:c>
      <x:c r="I21" s="115" t="str">
        <x:v>Yes</x:v>
      </x:c>
      <x:c r="J21" s="115" t="str">
        <x:v>Records</x:v>
      </x:c>
      <x:c r="K21" s="115" t="str"/>
      <x:c r="L21" s="117" t="str">
        <x:v>Accurate minutes, actions, records taxonomy, retention and access.</x:v>
      </x:c>
    </x:row>
    <x:row r="22" ht="48" customHeight="1">
      <x:c r="A22" s="114" t="str">
        <x:v>PGWS-ROLE-MEM</x:v>
      </x:c>
      <x:c r="B22" s="115" t="str">
        <x:v>Membership Director: Recruitment, P31 &amp; Belonging</x:v>
      </x:c>
      <x:c r="C22" s="115" t="str">
        <x:v>Role Track</x:v>
      </x:c>
      <x:c r="D22" s="115" t="str">
        <x:v>Membership Director</x:v>
      </x:c>
      <x:c r="E22" s="115" t="str">
        <x:v>Role required</x:v>
      </x:c>
      <x:c r="F22" s="115" t="str">
        <x:v>1.0</x:v>
      </x:c>
      <x:c r="G22" s="116" t="n">
        <x:v>0.85</x:v>
      </x:c>
      <x:c r="H22" s="115" t="n">
        <x:v>12</x:v>
      </x:c>
      <x:c r="I22" s="115" t="str">
        <x:v>Yes</x:v>
      </x:c>
      <x:c r="J22" s="115" t="str">
        <x:v>National Membership</x:v>
      </x:c>
      <x:c r="K22" s="115" t="str"/>
      <x:c r="L22" s="117" t="str">
        <x:v>Conditional acceptance, $20 dues, P31 journey, privacy and support.</x:v>
      </x:c>
    </x:row>
    <x:row r="23" ht="48" customHeight="1">
      <x:c r="A23" s="114" t="str">
        <x:v>PGWS-ROLE-P31</x:v>
      </x:c>
      <x:c r="B23" s="115" t="str">
        <x:v>P31 / Chaplain: Formation, Care Boundaries &amp; P31 Week</x:v>
      </x:c>
      <x:c r="C23" s="115" t="str">
        <x:v>Role Track</x:v>
      </x:c>
      <x:c r="D23" s="115" t="str">
        <x:v>P31 / Chaplain</x:v>
      </x:c>
      <x:c r="E23" s="115" t="str">
        <x:v>Role required</x:v>
      </x:c>
      <x:c r="F23" s="115" t="str">
        <x:v>1.0</x:v>
      </x:c>
      <x:c r="G23" s="116" t="n">
        <x:v>0.9</x:v>
      </x:c>
      <x:c r="H23" s="115" t="n">
        <x:v>12</x:v>
      </x:c>
      <x:c r="I23" s="115" t="str">
        <x:v>Yes</x:v>
      </x:c>
      <x:c r="J23" s="115" t="str">
        <x:v>P31 Program</x:v>
      </x:c>
      <x:c r="K23" s="115" t="str"/>
      <x:c r="L23" s="117" t="str">
        <x:v>Faith formation without coercion; care referral and signature experiences.</x:v>
      </x:c>
    </x:row>
    <x:row r="24" ht="48" customHeight="1">
      <x:c r="A24" s="114" t="str">
        <x:v>PGWS-ROLE-SERVICE</x:v>
      </x:c>
      <x:c r="B24" s="115" t="str">
        <x:v>Service Director: Partners, Projects &amp; Impact</x:v>
      </x:c>
      <x:c r="C24" s="115" t="str">
        <x:v>Role Track</x:v>
      </x:c>
      <x:c r="D24" s="115" t="str">
        <x:v>Service Director</x:v>
      </x:c>
      <x:c r="E24" s="115" t="str">
        <x:v>Role required</x:v>
      </x:c>
      <x:c r="F24" s="115" t="str">
        <x:v>1.0</x:v>
      </x:c>
      <x:c r="G24" s="116" t="n">
        <x:v>0.85</x:v>
      </x:c>
      <x:c r="H24" s="115" t="n">
        <x:v>12</x:v>
      </x:c>
      <x:c r="I24" s="115" t="str">
        <x:v>Yes</x:v>
      </x:c>
      <x:c r="J24" s="115" t="str">
        <x:v>National Programs</x:v>
      </x:c>
      <x:c r="K24" s="115" t="str"/>
      <x:c r="L24" s="117" t="str">
        <x:v>Partner approval, safety, delivery, evidence and impact verification.</x:v>
      </x:c>
    </x:row>
    <x:row r="25" ht="48" customHeight="1">
      <x:c r="A25" s="114" t="str">
        <x:v>PGWS-ROLE-COMMS</x:v>
      </x:c>
      <x:c r="B25" s="115" t="str">
        <x:v>Communications Director: Content, Rights &amp; Reputation</x:v>
      </x:c>
      <x:c r="C25" s="115" t="str">
        <x:v>Role Track</x:v>
      </x:c>
      <x:c r="D25" s="115" t="str">
        <x:v>Communications Director</x:v>
      </x:c>
      <x:c r="E25" s="115" t="str">
        <x:v>Role required</x:v>
      </x:c>
      <x:c r="F25" s="115" t="str">
        <x:v>1.0</x:v>
      </x:c>
      <x:c r="G25" s="116" t="n">
        <x:v>0.85</x:v>
      </x:c>
      <x:c r="H25" s="115" t="n">
        <x:v>12</x:v>
      </x:c>
      <x:c r="I25" s="115" t="str">
        <x:v>Yes</x:v>
      </x:c>
      <x:c r="J25" s="115" t="str">
        <x:v>National Communications</x:v>
      </x:c>
      <x:c r="K25" s="115" t="str"/>
      <x:c r="L25" s="117" t="str">
        <x:v>Content planning, approvals, assets, metrics and account continuity.</x:v>
      </x:c>
    </x:row>
    <x:row r="26" ht="48" customHeight="1">
      <x:c r="A26" s="114" t="str">
        <x:v>PGWS-ROLE-EVENTS</x:v>
      </x:c>
      <x:c r="B26" s="115" t="str">
        <x:v>Events Director: Risk, Accessibility &amp; Closeout</x:v>
      </x:c>
      <x:c r="C26" s="115" t="str">
        <x:v>Role Track</x:v>
      </x:c>
      <x:c r="D26" s="115" t="str">
        <x:v>Events Director</x:v>
      </x:c>
      <x:c r="E26" s="115" t="str">
        <x:v>Role required</x:v>
      </x:c>
      <x:c r="F26" s="115" t="str">
        <x:v>1.0</x:v>
      </x:c>
      <x:c r="G26" s="116" t="n">
        <x:v>0.85</x:v>
      </x:c>
      <x:c r="H26" s="115" t="n">
        <x:v>12</x:v>
      </x:c>
      <x:c r="I26" s="115" t="str">
        <x:v>Yes</x:v>
      </x:c>
      <x:c r="J26" s="115" t="str">
        <x:v>National Programs</x:v>
      </x:c>
      <x:c r="K26" s="115" t="str"/>
      <x:c r="L26" s="117" t="str">
        <x:v>Venue, food/allergen, speaker/vendor, safety, media and outcomes.</x:v>
      </x:c>
    </x:row>
    <x:row r="27" ht="48" customHeight="1">
      <x:c r="A27" s="118" t="str">
        <x:v>PGWS-ROLE-RISK</x:v>
      </x:c>
      <x:c r="B27" s="119" t="str">
        <x:v>Compliance / Parliamentarian: Policy, Risk &amp; Fair Process</x:v>
      </x:c>
      <x:c r="C27" s="119" t="str">
        <x:v>Role Track</x:v>
      </x:c>
      <x:c r="D27" s="119" t="str">
        <x:v>Compliance / Parliamentarian</x:v>
      </x:c>
      <x:c r="E27" s="119" t="str">
        <x:v>Role required</x:v>
      </x:c>
      <x:c r="F27" s="119" t="str">
        <x:v>1.0</x:v>
      </x:c>
      <x:c r="G27" s="120" t="n">
        <x:v>0.9</x:v>
      </x:c>
      <x:c r="H27" s="119" t="n">
        <x:v>12</x:v>
      </x:c>
      <x:c r="I27" s="119" t="str">
        <x:v>Yes</x:v>
      </x:c>
      <x:c r="J27" s="119" t="str">
        <x:v>National Governance</x:v>
      </x:c>
      <x:c r="K27" s="119" t="str"/>
      <x:c r="L27" s="121" t="str">
        <x:v>Policy hierarchy, risk, meeting procedure, recusal and due process.</x:v>
      </x:c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</x:sheetData>
  <x:mergeCells>
    <x:mergeCell ref="A1:L1"/>
    <x:mergeCell ref="A2:L2"/>
    <x:mergeCell ref="A4:L4"/>
  </x:mergeCells>
  <x:dataValidations count="1">
    <x:dataValidation type="list" sqref="I6:I27">
      <x:formula1>"Yes,No,Retiring"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6dafea95ab43a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18" hidden="0" customWidth="1"/>
    <x:col min="4" max="4" width="17" hidden="0" customWidth="1"/>
    <x:col min="5" max="5" width="16" hidden="0" customWidth="1"/>
    <x:col min="6" max="6" width="17" hidden="0" customWidth="1"/>
    <x:col min="7" max="7" width="25" hidden="0" customWidth="1"/>
    <x:col min="8" max="8" width="34" hidden="0" customWidth="1"/>
  </x:cols>
  <x:sheetData>
    <x:row r="1" ht="35" customHeight="1">
      <x:c r="A1" s="5" t="str">
        <x:v>OFFICER ROLE REQUIREMENTS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One row per role-course requirement. Eligibility counts active, current completions only.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11" t="str">
        <x:v>REQUIRED COURSE MAPPING</x:v>
      </x:c>
      <x:c r="B4" s="11"/>
      <x:c r="C4" s="11"/>
      <x:c r="D4" s="11"/>
      <x:c r="E4" s="11"/>
      <x:c r="F4" s="11"/>
      <x:c r="G4" s="11"/>
      <x:c r="H4" s="11"/>
    </x:row>
    <x:row r="5" ht="34" customHeight="1">
      <x:c r="A5" s="86" t="str">
        <x:v>Officer role</x:v>
      </x:c>
      <x:c r="B5" s="87" t="str">
        <x:v>Course ID</x:v>
      </x:c>
      <x:c r="C5" s="87" t="str">
        <x:v>Requirement</x:v>
      </x:c>
      <x:c r="D5" s="87" t="str">
        <x:v>Active course?</x:v>
      </x:c>
      <x:c r="E5" s="87" t="str">
        <x:v>Course version</x:v>
      </x:c>
      <x:c r="F5" s="87" t="str">
        <x:v>Required by date</x:v>
      </x:c>
      <x:c r="G5" s="87" t="str">
        <x:v>Approval / version owner</x:v>
      </x:c>
      <x:c r="H5" s="88" t="str">
        <x:v>Notes</x:v>
      </x:c>
    </x:row>
    <x:row r="6">
      <x:c r="A6" s="110" t="str">
        <x:v>All Officers</x:v>
      </x:c>
      <x:c r="B6" s="111" t="str">
        <x:v>PGWS-CORE-101</x:v>
      </x:c>
      <x:c r="C6" s="113" t="str">
        <x:v>Required</x:v>
      </x:c>
      <x:c r="D6" s="126" t="str">
        <x:f>IFERROR(VLOOKUP(B6,'Course Catalog'!$A$6:$L$55,9,FALSE),"MISSING")</x:f>
        <x:v>Yes</x:v>
      </x:c>
      <x:c r="E6" s="126" t="n">
        <x:f>IFERROR(VLOOKUP(B6,'Course Catalog'!$A$6:$L$55,6,FALSE),"MISSING")</x:f>
        <x:v>1</x:v>
      </x:c>
      <x:c r="F6" s="127"/>
      <x:c r="G6" s="111" t="str">
        <x:v>National Academy</x:v>
      </x:c>
      <x:c r="H6" s="113" t="str">
        <x:v>Common core</x:v>
      </x:c>
    </x:row>
    <x:row r="7">
      <x:c r="A7" s="114" t="str">
        <x:v>All Officers</x:v>
      </x:c>
      <x:c r="B7" s="115" t="str">
        <x:v>PGWS-CORE-102</x:v>
      </x:c>
      <x:c r="C7" s="117" t="str">
        <x:v>Required</x:v>
      </x:c>
      <x:c r="D7" s="126" t="str">
        <x:f>IFERROR(VLOOKUP(B7,'Course Catalog'!$A$6:$L$55,9,FALSE),"MISSING")</x:f>
        <x:v>Yes</x:v>
      </x:c>
      <x:c r="E7" s="126" t="n">
        <x:f>IFERROR(VLOOKUP(B7,'Course Catalog'!$A$6:$L$55,6,FALSE),"MISSING")</x:f>
        <x:v>1</x:v>
      </x:c>
      <x:c r="F7" s="128"/>
      <x:c r="G7" s="115" t="str">
        <x:v>National Academy</x:v>
      </x:c>
      <x:c r="H7" s="117" t="str">
        <x:v>Common core</x:v>
      </x:c>
    </x:row>
    <x:row r="8">
      <x:c r="A8" s="114" t="str">
        <x:v>All Officers</x:v>
      </x:c>
      <x:c r="B8" s="115" t="str">
        <x:v>PGWS-CORE-103</x:v>
      </x:c>
      <x:c r="C8" s="117" t="str">
        <x:v>Required</x:v>
      </x:c>
      <x:c r="D8" s="126" t="str">
        <x:f>IFERROR(VLOOKUP(B8,'Course Catalog'!$A$6:$L$55,9,FALSE),"MISSING")</x:f>
        <x:v>Yes</x:v>
      </x:c>
      <x:c r="E8" s="126" t="n">
        <x:f>IFERROR(VLOOKUP(B8,'Course Catalog'!$A$6:$L$55,6,FALSE),"MISSING")</x:f>
        <x:v>1</x:v>
      </x:c>
      <x:c r="F8" s="128"/>
      <x:c r="G8" s="115" t="str">
        <x:v>National Academy</x:v>
      </x:c>
      <x:c r="H8" s="117" t="str">
        <x:v>Common core</x:v>
      </x:c>
    </x:row>
    <x:row r="9">
      <x:c r="A9" s="114" t="str">
        <x:v>All Officers</x:v>
      </x:c>
      <x:c r="B9" s="115" t="str">
        <x:v>PGWS-CORE-104</x:v>
      </x:c>
      <x:c r="C9" s="117" t="str">
        <x:v>Required</x:v>
      </x:c>
      <x:c r="D9" s="126" t="str">
        <x:f>IFERROR(VLOOKUP(B9,'Course Catalog'!$A$6:$L$55,9,FALSE),"MISSING")</x:f>
        <x:v>Yes</x:v>
      </x:c>
      <x:c r="E9" s="126" t="n">
        <x:f>IFERROR(VLOOKUP(B9,'Course Catalog'!$A$6:$L$55,6,FALSE),"MISSING")</x:f>
        <x:v>1</x:v>
      </x:c>
      <x:c r="F9" s="128"/>
      <x:c r="G9" s="115" t="str">
        <x:v>National Academy</x:v>
      </x:c>
      <x:c r="H9" s="117" t="str">
        <x:v>Common core</x:v>
      </x:c>
    </x:row>
    <x:row r="10">
      <x:c r="A10" s="114" t="str">
        <x:v>All Officers</x:v>
      </x:c>
      <x:c r="B10" s="115" t="str">
        <x:v>PGWS-CORE-105</x:v>
      </x:c>
      <x:c r="C10" s="117" t="str">
        <x:v>Required</x:v>
      </x:c>
      <x:c r="D10" s="126" t="str">
        <x:f>IFERROR(VLOOKUP(B10,'Course Catalog'!$A$6:$L$55,9,FALSE),"MISSING")</x:f>
        <x:v>Yes</x:v>
      </x:c>
      <x:c r="E10" s="126" t="n">
        <x:f>IFERROR(VLOOKUP(B10,'Course Catalog'!$A$6:$L$55,6,FALSE),"MISSING")</x:f>
        <x:v>1</x:v>
      </x:c>
      <x:c r="F10" s="128"/>
      <x:c r="G10" s="115" t="str">
        <x:v>National Academy</x:v>
      </x:c>
      <x:c r="H10" s="117" t="str">
        <x:v>Common core</x:v>
      </x:c>
    </x:row>
    <x:row r="11">
      <x:c r="A11" s="114" t="str">
        <x:v>All Officers</x:v>
      </x:c>
      <x:c r="B11" s="115" t="str">
        <x:v>PGWS-CORE-106</x:v>
      </x:c>
      <x:c r="C11" s="117" t="str">
        <x:v>Required</x:v>
      </x:c>
      <x:c r="D11" s="126" t="str">
        <x:f>IFERROR(VLOOKUP(B11,'Course Catalog'!$A$6:$L$55,9,FALSE),"MISSING")</x:f>
        <x:v>Yes</x:v>
      </x:c>
      <x:c r="E11" s="126" t="n">
        <x:f>IFERROR(VLOOKUP(B11,'Course Catalog'!$A$6:$L$55,6,FALSE),"MISSING")</x:f>
        <x:v>1</x:v>
      </x:c>
      <x:c r="F11" s="128"/>
      <x:c r="G11" s="115" t="str">
        <x:v>National Academy</x:v>
      </x:c>
      <x:c r="H11" s="117" t="str">
        <x:v>Common core</x:v>
      </x:c>
    </x:row>
    <x:row r="12">
      <x:c r="A12" s="114" t="str">
        <x:v>All Officers</x:v>
      </x:c>
      <x:c r="B12" s="115" t="str">
        <x:v>PGWS-CORE-107</x:v>
      </x:c>
      <x:c r="C12" s="117" t="str">
        <x:v>Required</x:v>
      </x:c>
      <x:c r="D12" s="126" t="str">
        <x:f>IFERROR(VLOOKUP(B12,'Course Catalog'!$A$6:$L$55,9,FALSE),"MISSING")</x:f>
        <x:v>Yes</x:v>
      </x:c>
      <x:c r="E12" s="126" t="n">
        <x:f>IFERROR(VLOOKUP(B12,'Course Catalog'!$A$6:$L$55,6,FALSE),"MISSING")</x:f>
        <x:v>1</x:v>
      </x:c>
      <x:c r="F12" s="128"/>
      <x:c r="G12" s="115" t="str">
        <x:v>National Academy</x:v>
      </x:c>
      <x:c r="H12" s="117" t="str">
        <x:v>Common core</x:v>
      </x:c>
    </x:row>
    <x:row r="13">
      <x:c r="A13" s="114" t="str">
        <x:v>All Officers</x:v>
      </x:c>
      <x:c r="B13" s="115" t="str">
        <x:v>PGWS-CORE-108</x:v>
      </x:c>
      <x:c r="C13" s="117" t="str">
        <x:v>Required</x:v>
      </x:c>
      <x:c r="D13" s="126" t="str">
        <x:f>IFERROR(VLOOKUP(B13,'Course Catalog'!$A$6:$L$55,9,FALSE),"MISSING")</x:f>
        <x:v>Yes</x:v>
      </x:c>
      <x:c r="E13" s="126" t="n">
        <x:f>IFERROR(VLOOKUP(B13,'Course Catalog'!$A$6:$L$55,6,FALSE),"MISSING")</x:f>
        <x:v>1</x:v>
      </x:c>
      <x:c r="F13" s="128"/>
      <x:c r="G13" s="115" t="str">
        <x:v>National Academy</x:v>
      </x:c>
      <x:c r="H13" s="117" t="str">
        <x:v>Common core</x:v>
      </x:c>
    </x:row>
    <x:row r="14">
      <x:c r="A14" s="114" t="str">
        <x:v>All Officers</x:v>
      </x:c>
      <x:c r="B14" s="115" t="str">
        <x:v>PGWS-CORE-109</x:v>
      </x:c>
      <x:c r="C14" s="117" t="str">
        <x:v>Required</x:v>
      </x:c>
      <x:c r="D14" s="126" t="str">
        <x:f>IFERROR(VLOOKUP(B14,'Course Catalog'!$A$6:$L$55,9,FALSE),"MISSING")</x:f>
        <x:v>Yes</x:v>
      </x:c>
      <x:c r="E14" s="126" t="n">
        <x:f>IFERROR(VLOOKUP(B14,'Course Catalog'!$A$6:$L$55,6,FALSE),"MISSING")</x:f>
        <x:v>1</x:v>
      </x:c>
      <x:c r="F14" s="128"/>
      <x:c r="G14" s="115" t="str">
        <x:v>National Academy</x:v>
      </x:c>
      <x:c r="H14" s="117" t="str">
        <x:v>Common core</x:v>
      </x:c>
    </x:row>
    <x:row r="15">
      <x:c r="A15" s="114" t="str">
        <x:v>All Officers</x:v>
      </x:c>
      <x:c r="B15" s="115" t="str">
        <x:v>PGWS-CORE-110</x:v>
      </x:c>
      <x:c r="C15" s="117" t="str">
        <x:v>Required</x:v>
      </x:c>
      <x:c r="D15" s="126" t="str">
        <x:f>IFERROR(VLOOKUP(B15,'Course Catalog'!$A$6:$L$55,9,FALSE),"MISSING")</x:f>
        <x:v>Yes</x:v>
      </x:c>
      <x:c r="E15" s="126" t="n">
        <x:f>IFERROR(VLOOKUP(B15,'Course Catalog'!$A$6:$L$55,6,FALSE),"MISSING")</x:f>
        <x:v>1</x:v>
      </x:c>
      <x:c r="F15" s="128"/>
      <x:c r="G15" s="115" t="str">
        <x:v>National Academy</x:v>
      </x:c>
      <x:c r="H15" s="117" t="str">
        <x:v>Common core</x:v>
      </x:c>
    </x:row>
    <x:row r="16">
      <x:c r="A16" s="114" t="str">
        <x:v>All Officers</x:v>
      </x:c>
      <x:c r="B16" s="115" t="str">
        <x:v>PGWS-CORE-111</x:v>
      </x:c>
      <x:c r="C16" s="117" t="str">
        <x:v>Required</x:v>
      </x:c>
      <x:c r="D16" s="126" t="str">
        <x:f>IFERROR(VLOOKUP(B16,'Course Catalog'!$A$6:$L$55,9,FALSE),"MISSING")</x:f>
        <x:v>Yes</x:v>
      </x:c>
      <x:c r="E16" s="126" t="n">
        <x:f>IFERROR(VLOOKUP(B16,'Course Catalog'!$A$6:$L$55,6,FALSE),"MISSING")</x:f>
        <x:v>1</x:v>
      </x:c>
      <x:c r="F16" s="128"/>
      <x:c r="G16" s="115" t="str">
        <x:v>National Academy</x:v>
      </x:c>
      <x:c r="H16" s="117" t="str">
        <x:v>Common core</x:v>
      </x:c>
    </x:row>
    <x:row r="17">
      <x:c r="A17" s="114" t="str">
        <x:v>All Officers</x:v>
      </x:c>
      <x:c r="B17" s="115" t="str">
        <x:v>PGWS-CORE-112</x:v>
      </x:c>
      <x:c r="C17" s="117" t="str">
        <x:v>Required</x:v>
      </x:c>
      <x:c r="D17" s="126" t="str">
        <x:f>IFERROR(VLOOKUP(B17,'Course Catalog'!$A$6:$L$55,9,FALSE),"MISSING")</x:f>
        <x:v>Yes</x:v>
      </x:c>
      <x:c r="E17" s="126" t="n">
        <x:f>IFERROR(VLOOKUP(B17,'Course Catalog'!$A$6:$L$55,6,FALSE),"MISSING")</x:f>
        <x:v>1</x:v>
      </x:c>
      <x:c r="F17" s="128"/>
      <x:c r="G17" s="115" t="str">
        <x:v>National Academy</x:v>
      </x:c>
      <x:c r="H17" s="117" t="str">
        <x:v>Common core</x:v>
      </x:c>
    </x:row>
    <x:row r="18">
      <x:c r="A18" s="114" t="str">
        <x:v>President</x:v>
      </x:c>
      <x:c r="B18" s="115" t="str">
        <x:v>PGWS-ROLE-PRES</x:v>
      </x:c>
      <x:c r="C18" s="117" t="str">
        <x:v>Role required</x:v>
      </x:c>
      <x:c r="D18" s="126" t="str">
        <x:f>IFERROR(VLOOKUP(B18,'Course Catalog'!$A$6:$L$55,9,FALSE),"MISSING")</x:f>
        <x:v>Yes</x:v>
      </x:c>
      <x:c r="E18" s="126" t="n">
        <x:f>IFERROR(VLOOKUP(B18,'Course Catalog'!$A$6:$L$55,6,FALSE),"MISSING")</x:f>
        <x:v>1</x:v>
      </x:c>
      <x:c r="F18" s="128"/>
      <x:c r="G18" s="115" t="str">
        <x:v>National Academy</x:v>
      </x:c>
      <x:c r="H18" s="117" t="str">
        <x:v>Role track</x:v>
      </x:c>
    </x:row>
    <x:row r="19">
      <x:c r="A19" s="114" t="str">
        <x:v>Vice President</x:v>
      </x:c>
      <x:c r="B19" s="115" t="str">
        <x:v>PGWS-ROLE-VP</x:v>
      </x:c>
      <x:c r="C19" s="117" t="str">
        <x:v>Role required</x:v>
      </x:c>
      <x:c r="D19" s="126" t="str">
        <x:f>IFERROR(VLOOKUP(B19,'Course Catalog'!$A$6:$L$55,9,FALSE),"MISSING")</x:f>
        <x:v>Yes</x:v>
      </x:c>
      <x:c r="E19" s="126" t="n">
        <x:f>IFERROR(VLOOKUP(B19,'Course Catalog'!$A$6:$L$55,6,FALSE),"MISSING")</x:f>
        <x:v>1</x:v>
      </x:c>
      <x:c r="F19" s="128"/>
      <x:c r="G19" s="115" t="str">
        <x:v>National Academy</x:v>
      </x:c>
      <x:c r="H19" s="117" t="str">
        <x:v>Role track</x:v>
      </x:c>
    </x:row>
    <x:row r="20">
      <x:c r="A20" s="114" t="str">
        <x:v>Treasurer</x:v>
      </x:c>
      <x:c r="B20" s="115" t="str">
        <x:v>PGWS-ROLE-TREAS</x:v>
      </x:c>
      <x:c r="C20" s="117" t="str">
        <x:v>Role required</x:v>
      </x:c>
      <x:c r="D20" s="126" t="str">
        <x:f>IFERROR(VLOOKUP(B20,'Course Catalog'!$A$6:$L$55,9,FALSE),"MISSING")</x:f>
        <x:v>Yes</x:v>
      </x:c>
      <x:c r="E20" s="126" t="n">
        <x:f>IFERROR(VLOOKUP(B20,'Course Catalog'!$A$6:$L$55,6,FALSE),"MISSING")</x:f>
        <x:v>1</x:v>
      </x:c>
      <x:c r="F20" s="128"/>
      <x:c r="G20" s="115" t="str">
        <x:v>National Academy</x:v>
      </x:c>
      <x:c r="H20" s="117" t="str">
        <x:v>Role track</x:v>
      </x:c>
    </x:row>
    <x:row r="21">
      <x:c r="A21" s="114" t="str">
        <x:v>Secretary</x:v>
      </x:c>
      <x:c r="B21" s="115" t="str">
        <x:v>PGWS-ROLE-SEC</x:v>
      </x:c>
      <x:c r="C21" s="117" t="str">
        <x:v>Role required</x:v>
      </x:c>
      <x:c r="D21" s="126" t="str">
        <x:f>IFERROR(VLOOKUP(B21,'Course Catalog'!$A$6:$L$55,9,FALSE),"MISSING")</x:f>
        <x:v>Yes</x:v>
      </x:c>
      <x:c r="E21" s="126" t="n">
        <x:f>IFERROR(VLOOKUP(B21,'Course Catalog'!$A$6:$L$55,6,FALSE),"MISSING")</x:f>
        <x:v>1</x:v>
      </x:c>
      <x:c r="F21" s="128"/>
      <x:c r="G21" s="115" t="str">
        <x:v>National Academy</x:v>
      </x:c>
      <x:c r="H21" s="117" t="str">
        <x:v>Role track</x:v>
      </x:c>
    </x:row>
    <x:row r="22">
      <x:c r="A22" s="114" t="str">
        <x:v>Membership Director</x:v>
      </x:c>
      <x:c r="B22" s="115" t="str">
        <x:v>PGWS-ROLE-MEM</x:v>
      </x:c>
      <x:c r="C22" s="117" t="str">
        <x:v>Role required</x:v>
      </x:c>
      <x:c r="D22" s="126" t="str">
        <x:f>IFERROR(VLOOKUP(B22,'Course Catalog'!$A$6:$L$55,9,FALSE),"MISSING")</x:f>
        <x:v>Yes</x:v>
      </x:c>
      <x:c r="E22" s="126" t="n">
        <x:f>IFERROR(VLOOKUP(B22,'Course Catalog'!$A$6:$L$55,6,FALSE),"MISSING")</x:f>
        <x:v>1</x:v>
      </x:c>
      <x:c r="F22" s="128"/>
      <x:c r="G22" s="115" t="str">
        <x:v>National Academy</x:v>
      </x:c>
      <x:c r="H22" s="117" t="str">
        <x:v>Role track</x:v>
      </x:c>
    </x:row>
    <x:row r="23">
      <x:c r="A23" s="114" t="str">
        <x:v>P31 / Chaplain</x:v>
      </x:c>
      <x:c r="B23" s="115" t="str">
        <x:v>PGWS-ROLE-P31</x:v>
      </x:c>
      <x:c r="C23" s="117" t="str">
        <x:v>Role required</x:v>
      </x:c>
      <x:c r="D23" s="126" t="str">
        <x:f>IFERROR(VLOOKUP(B23,'Course Catalog'!$A$6:$L$55,9,FALSE),"MISSING")</x:f>
        <x:v>Yes</x:v>
      </x:c>
      <x:c r="E23" s="126" t="n">
        <x:f>IFERROR(VLOOKUP(B23,'Course Catalog'!$A$6:$L$55,6,FALSE),"MISSING")</x:f>
        <x:v>1</x:v>
      </x:c>
      <x:c r="F23" s="128"/>
      <x:c r="G23" s="115" t="str">
        <x:v>National Academy</x:v>
      </x:c>
      <x:c r="H23" s="117" t="str">
        <x:v>Role track</x:v>
      </x:c>
    </x:row>
    <x:row r="24">
      <x:c r="A24" s="114" t="str">
        <x:v>Service Director</x:v>
      </x:c>
      <x:c r="B24" s="115" t="str">
        <x:v>PGWS-ROLE-SERVICE</x:v>
      </x:c>
      <x:c r="C24" s="117" t="str">
        <x:v>Role required</x:v>
      </x:c>
      <x:c r="D24" s="126" t="str">
        <x:f>IFERROR(VLOOKUP(B24,'Course Catalog'!$A$6:$L$55,9,FALSE),"MISSING")</x:f>
        <x:v>Yes</x:v>
      </x:c>
      <x:c r="E24" s="126" t="n">
        <x:f>IFERROR(VLOOKUP(B24,'Course Catalog'!$A$6:$L$55,6,FALSE),"MISSING")</x:f>
        <x:v>1</x:v>
      </x:c>
      <x:c r="F24" s="128"/>
      <x:c r="G24" s="115" t="str">
        <x:v>National Academy</x:v>
      </x:c>
      <x:c r="H24" s="117" t="str">
        <x:v>Role track</x:v>
      </x:c>
    </x:row>
    <x:row r="25">
      <x:c r="A25" s="114" t="str">
        <x:v>Communications Director</x:v>
      </x:c>
      <x:c r="B25" s="115" t="str">
        <x:v>PGWS-ROLE-COMMS</x:v>
      </x:c>
      <x:c r="C25" s="117" t="str">
        <x:v>Role required</x:v>
      </x:c>
      <x:c r="D25" s="126" t="str">
        <x:f>IFERROR(VLOOKUP(B25,'Course Catalog'!$A$6:$L$55,9,FALSE),"MISSING")</x:f>
        <x:v>Yes</x:v>
      </x:c>
      <x:c r="E25" s="126" t="n">
        <x:f>IFERROR(VLOOKUP(B25,'Course Catalog'!$A$6:$L$55,6,FALSE),"MISSING")</x:f>
        <x:v>1</x:v>
      </x:c>
      <x:c r="F25" s="128"/>
      <x:c r="G25" s="115" t="str">
        <x:v>National Academy</x:v>
      </x:c>
      <x:c r="H25" s="117" t="str">
        <x:v>Role track</x:v>
      </x:c>
    </x:row>
    <x:row r="26">
      <x:c r="A26" s="114" t="str">
        <x:v>Events Director</x:v>
      </x:c>
      <x:c r="B26" s="115" t="str">
        <x:v>PGWS-ROLE-EVENTS</x:v>
      </x:c>
      <x:c r="C26" s="117" t="str">
        <x:v>Role required</x:v>
      </x:c>
      <x:c r="D26" s="126" t="str">
        <x:f>IFERROR(VLOOKUP(B26,'Course Catalog'!$A$6:$L$55,9,FALSE),"MISSING")</x:f>
        <x:v>Yes</x:v>
      </x:c>
      <x:c r="E26" s="126" t="n">
        <x:f>IFERROR(VLOOKUP(B26,'Course Catalog'!$A$6:$L$55,6,FALSE),"MISSING")</x:f>
        <x:v>1</x:v>
      </x:c>
      <x:c r="F26" s="128"/>
      <x:c r="G26" s="115" t="str">
        <x:v>National Academy</x:v>
      </x:c>
      <x:c r="H26" s="117" t="str">
        <x:v>Role track</x:v>
      </x:c>
    </x:row>
    <x:row r="27">
      <x:c r="A27" s="118" t="str">
        <x:v>Compliance / Parliamentarian</x:v>
      </x:c>
      <x:c r="B27" s="119" t="str">
        <x:v>PGWS-ROLE-RISK</x:v>
      </x:c>
      <x:c r="C27" s="121" t="str">
        <x:v>Role required</x:v>
      </x:c>
      <x:c r="D27" s="126" t="str">
        <x:f>IFERROR(VLOOKUP(B27,'Course Catalog'!$A$6:$L$55,9,FALSE),"MISSING")</x:f>
        <x:v>Yes</x:v>
      </x:c>
      <x:c r="E27" s="126" t="n">
        <x:f>IFERROR(VLOOKUP(B27,'Course Catalog'!$A$6:$L$55,6,FALSE),"MISSING")</x:f>
        <x:v>1</x:v>
      </x:c>
      <x:c r="F27" s="129"/>
      <x:c r="G27" s="119" t="str">
        <x:v>National Academy</x:v>
      </x:c>
      <x:c r="H27" s="121" t="str">
        <x:v>Role track</x:v>
      </x:c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</x:sheetData>
  <x:mergeCells>
    <x:mergeCell ref="A1:H1"/>
    <x:mergeCell ref="A2:H2"/>
    <x:mergeCell ref="A4:H4"/>
  </x:mergeCells>
  <x:conditionalFormatting sqref="D6:D27">
    <x:cfRule type="containsText" dxfId="0" priority="1" operator="containsText" text="PASS"/>
    <x:cfRule type="containsText" dxfId="1" priority="2" operator="containsText" text="OK"/>
    <x:cfRule type="containsText" dxfId="2" priority="3" operator="containsText" text="CURRENT"/>
    <x:cfRule type="containsText" dxfId="3" priority="4" operator="containsText" text="COMPLETE"/>
    <x:cfRule type="containsText" dxfId="4" priority="5" operator="containsText" text="ELIGIBLE"/>
    <x:cfRule type="containsText" dxfId="5" priority="6" operator="containsText" text="FAIL"/>
    <x:cfRule type="containsText" dxfId="6" priority="7" operator="containsText" text="HOLD"/>
    <x:cfRule type="containsText" dxfId="7" priority="8" operator="containsText" text="OVERDUE"/>
    <x:cfRule type="containsText" dxfId="8" priority="9" operator="containsText" text="REVIEW"/>
    <x:cfRule type="containsText" dxfId="9" priority="10" operator="containsText" text="PENDING"/>
    <x:cfRule type="containsText" dxfId="10" priority="11" operator="containsText" text="EXPIRED"/>
  </x:conditionalFormatting>
  <x:pageMargins left="0.7" right="0.7" top="0.75" bottom="0.75" header="0.3" footer="0.3"/>
  <x:tableParts count="1">
    <x:tablePart xmlns:r="http://schemas.openxmlformats.org/officeDocument/2006/relationships" r:id="R642ae017c73348d2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5" hidden="0" customWidth="1"/>
    <x:col min="4" max="4" width="28" hidden="0" customWidth="1"/>
    <x:col min="5" max="5" width="16" hidden="0" customWidth="1"/>
    <x:col min="6" max="6" width="15" hidden="0" customWidth="1"/>
    <x:col min="7" max="7" width="23" hidden="0" customWidth="1"/>
    <x:col min="8" max="8" width="23" hidden="0" customWidth="1"/>
    <x:col min="9" max="9" width="22" hidden="0" customWidth="1"/>
    <x:col min="10" max="10" width="25" hidden="0" customWidth="1"/>
    <x:col min="11" max="11" width="22" hidden="0" customWidth="1"/>
    <x:col min="12" max="12" width="22" hidden="0" customWidth="1"/>
    <x:col min="13" max="13" width="23" hidden="0" customWidth="1"/>
    <x:col min="14" max="14" width="18" hidden="0" customWidth="1"/>
    <x:col min="15" max="15" width="18" hidden="0" customWidth="1"/>
    <x:col min="16" max="16" width="16" hidden="0" customWidth="1"/>
    <x:col min="17" max="17" width="18" hidden="0" customWidth="1"/>
    <x:col min="18" max="18" width="32" hidden="0" customWidth="1"/>
  </x:cols>
  <x:sheetData>
    <x:row r="1" ht="35" customHeight="1">
      <x:c r="A1" s="5" t="str">
        <x:v>OFFICER ROSTER &amp; ACCESS CONTROL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30" customHeight="1">
      <x:c r="A2" s="9" t="str">
        <x:v>Appointment does not equal eligibility. Access follows National eligibility and least privilege.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11" t="str">
        <x:v>ROLE, TERM, TRAINING &amp; ACCESS PROVISIONING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</x:row>
    <x:row r="5" ht="34" customHeight="1">
      <x:c r="A5" s="86" t="str">
        <x:v>Officer ID</x:v>
      </x:c>
      <x:c r="B5" s="87" t="str">
        <x:v>Member ID</x:v>
      </x:c>
      <x:c r="C5" s="87" t="str">
        <x:v>Chapter ID</x:v>
      </x:c>
      <x:c r="D5" s="87" t="str">
        <x:v>Officer role</x:v>
      </x:c>
      <x:c r="E5" s="87" t="str">
        <x:v>Academic term</x:v>
      </x:c>
      <x:c r="F5" s="87" t="str">
        <x:v>Appointment date</x:v>
      </x:c>
      <x:c r="G5" s="87" t="str">
        <x:v>Appointment approval ID</x:v>
      </x:c>
      <x:c r="H5" s="87" t="str">
        <x:v>Officer agreement version</x:v>
      </x:c>
      <x:c r="I5" s="87" t="str">
        <x:v>Anti-hazing version</x:v>
      </x:c>
      <x:c r="J5" s="87" t="str">
        <x:v>Safety acknowledgment version</x:v>
      </x:c>
      <x:c r="K5" s="87" t="str">
        <x:v>Privacy / access version</x:v>
      </x:c>
      <x:c r="L5" s="87" t="str">
        <x:v>Training eligibility</x:v>
      </x:c>
      <x:c r="M5" s="87" t="str">
        <x:v>Eligibility review ID</x:v>
      </x:c>
      <x:c r="N5" s="87" t="str">
        <x:v>Access status</x:v>
      </x:c>
      <x:c r="O5" s="87" t="str">
        <x:v>MFA confirmed?</x:v>
      </x:c>
      <x:c r="P5" s="87" t="str">
        <x:v>Transition due</x:v>
      </x:c>
      <x:c r="Q5" s="87" t="str">
        <x:v>Reviewer</x:v>
      </x:c>
      <x:c r="R5" s="88" t="str">
        <x:v>Notes</x:v>
      </x:c>
    </x:row>
    <x:row r="6">
      <x:c r="A6" s="110"/>
      <x:c r="B6" s="111"/>
      <x:c r="C6" s="111"/>
      <x:c r="D6" s="111"/>
      <x:c r="E6" s="111"/>
      <x:c r="F6" s="133"/>
      <x:c r="G6" s="111"/>
      <x:c r="H6" s="111"/>
      <x:c r="I6" s="111"/>
      <x:c r="J6" s="111"/>
      <x:c r="K6" s="113"/>
      <x:c r="L6" s="126" t="str">
        <x:f>IF(A6="","",IFERROR(VLOOKUP(A6,'Eligibility'!$A$6:$U$205,15,FALSE),"REVIEW"))</x:f>
      </x:c>
      <x:c r="M6" s="110"/>
      <x:c r="N6" s="111"/>
      <x:c r="O6" s="111"/>
      <x:c r="P6" s="133"/>
      <x:c r="Q6" s="111"/>
      <x:c r="R6" s="113"/>
    </x:row>
    <x:row r="7">
      <x:c r="A7" s="114"/>
      <x:c r="B7" s="115"/>
      <x:c r="C7" s="115"/>
      <x:c r="D7" s="115"/>
      <x:c r="E7" s="115"/>
      <x:c r="F7" s="134"/>
      <x:c r="G7" s="115"/>
      <x:c r="H7" s="115"/>
      <x:c r="I7" s="115"/>
      <x:c r="J7" s="115"/>
      <x:c r="K7" s="117"/>
      <x:c r="L7" s="126" t="str">
        <x:f>IF(A7="","",IFERROR(VLOOKUP(A7,'Eligibility'!$A$6:$U$205,15,FALSE),"REVIEW"))</x:f>
      </x:c>
      <x:c r="M7" s="114"/>
      <x:c r="N7" s="115"/>
      <x:c r="O7" s="115"/>
      <x:c r="P7" s="134"/>
      <x:c r="Q7" s="115"/>
      <x:c r="R7" s="117"/>
    </x:row>
    <x:row r="8">
      <x:c r="A8" s="114"/>
      <x:c r="B8" s="115"/>
      <x:c r="C8" s="115"/>
      <x:c r="D8" s="115"/>
      <x:c r="E8" s="115"/>
      <x:c r="F8" s="134"/>
      <x:c r="G8" s="115"/>
      <x:c r="H8" s="115"/>
      <x:c r="I8" s="115"/>
      <x:c r="J8" s="115"/>
      <x:c r="K8" s="117"/>
      <x:c r="L8" s="126" t="str">
        <x:f>IF(A8="","",IFERROR(VLOOKUP(A8,'Eligibility'!$A$6:$U$205,15,FALSE),"REVIEW"))</x:f>
      </x:c>
      <x:c r="M8" s="114"/>
      <x:c r="N8" s="115"/>
      <x:c r="O8" s="115"/>
      <x:c r="P8" s="134"/>
      <x:c r="Q8" s="115"/>
      <x:c r="R8" s="117"/>
    </x:row>
    <x:row r="9">
      <x:c r="A9" s="114"/>
      <x:c r="B9" s="115"/>
      <x:c r="C9" s="115"/>
      <x:c r="D9" s="115"/>
      <x:c r="E9" s="115"/>
      <x:c r="F9" s="134"/>
      <x:c r="G9" s="115"/>
      <x:c r="H9" s="115"/>
      <x:c r="I9" s="115"/>
      <x:c r="J9" s="115"/>
      <x:c r="K9" s="117"/>
      <x:c r="L9" s="126" t="str">
        <x:f>IF(A9="","",IFERROR(VLOOKUP(A9,'Eligibility'!$A$6:$U$205,15,FALSE),"REVIEW"))</x:f>
      </x:c>
      <x:c r="M9" s="114"/>
      <x:c r="N9" s="115"/>
      <x:c r="O9" s="115"/>
      <x:c r="P9" s="134"/>
      <x:c r="Q9" s="115"/>
      <x:c r="R9" s="117"/>
    </x:row>
    <x:row r="10">
      <x:c r="A10" s="114"/>
      <x:c r="B10" s="115"/>
      <x:c r="C10" s="115"/>
      <x:c r="D10" s="115"/>
      <x:c r="E10" s="115"/>
      <x:c r="F10" s="134"/>
      <x:c r="G10" s="115"/>
      <x:c r="H10" s="115"/>
      <x:c r="I10" s="115"/>
      <x:c r="J10" s="115"/>
      <x:c r="K10" s="117"/>
      <x:c r="L10" s="126" t="str">
        <x:f>IF(A10="","",IFERROR(VLOOKUP(A10,'Eligibility'!$A$6:$U$205,15,FALSE),"REVIEW"))</x:f>
      </x:c>
      <x:c r="M10" s="114"/>
      <x:c r="N10" s="115"/>
      <x:c r="O10" s="115"/>
      <x:c r="P10" s="134"/>
      <x:c r="Q10" s="115"/>
      <x:c r="R10" s="117"/>
    </x:row>
    <x:row r="11">
      <x:c r="A11" s="114"/>
      <x:c r="B11" s="115"/>
      <x:c r="C11" s="115"/>
      <x:c r="D11" s="115"/>
      <x:c r="E11" s="115"/>
      <x:c r="F11" s="134"/>
      <x:c r="G11" s="115"/>
      <x:c r="H11" s="115"/>
      <x:c r="I11" s="115"/>
      <x:c r="J11" s="115"/>
      <x:c r="K11" s="117"/>
      <x:c r="L11" s="126" t="str">
        <x:f>IF(A11="","",IFERROR(VLOOKUP(A11,'Eligibility'!$A$6:$U$205,15,FALSE),"REVIEW"))</x:f>
      </x:c>
      <x:c r="M11" s="114"/>
      <x:c r="N11" s="115"/>
      <x:c r="O11" s="115"/>
      <x:c r="P11" s="134"/>
      <x:c r="Q11" s="115"/>
      <x:c r="R11" s="117"/>
    </x:row>
    <x:row r="12">
      <x:c r="A12" s="114"/>
      <x:c r="B12" s="115"/>
      <x:c r="C12" s="115"/>
      <x:c r="D12" s="115"/>
      <x:c r="E12" s="115"/>
      <x:c r="F12" s="134"/>
      <x:c r="G12" s="115"/>
      <x:c r="H12" s="115"/>
      <x:c r="I12" s="115"/>
      <x:c r="J12" s="115"/>
      <x:c r="K12" s="117"/>
      <x:c r="L12" s="126" t="str">
        <x:f>IF(A12="","",IFERROR(VLOOKUP(A12,'Eligibility'!$A$6:$U$205,15,FALSE),"REVIEW"))</x:f>
      </x:c>
      <x:c r="M12" s="114"/>
      <x:c r="N12" s="115"/>
      <x:c r="O12" s="115"/>
      <x:c r="P12" s="134"/>
      <x:c r="Q12" s="115"/>
      <x:c r="R12" s="117"/>
    </x:row>
    <x:row r="13">
      <x:c r="A13" s="114"/>
      <x:c r="B13" s="115"/>
      <x:c r="C13" s="115"/>
      <x:c r="D13" s="115"/>
      <x:c r="E13" s="115"/>
      <x:c r="F13" s="134"/>
      <x:c r="G13" s="115"/>
      <x:c r="H13" s="115"/>
      <x:c r="I13" s="115"/>
      <x:c r="J13" s="115"/>
      <x:c r="K13" s="117"/>
      <x:c r="L13" s="126" t="str">
        <x:f>IF(A13="","",IFERROR(VLOOKUP(A13,'Eligibility'!$A$6:$U$205,15,FALSE),"REVIEW"))</x:f>
      </x:c>
      <x:c r="M13" s="114"/>
      <x:c r="N13" s="115"/>
      <x:c r="O13" s="115"/>
      <x:c r="P13" s="134"/>
      <x:c r="Q13" s="115"/>
      <x:c r="R13" s="117"/>
    </x:row>
    <x:row r="14">
      <x:c r="A14" s="114"/>
      <x:c r="B14" s="115"/>
      <x:c r="C14" s="115"/>
      <x:c r="D14" s="115"/>
      <x:c r="E14" s="115"/>
      <x:c r="F14" s="134"/>
      <x:c r="G14" s="115"/>
      <x:c r="H14" s="115"/>
      <x:c r="I14" s="115"/>
      <x:c r="J14" s="115"/>
      <x:c r="K14" s="117"/>
      <x:c r="L14" s="126" t="str">
        <x:f>IF(A14="","",IFERROR(VLOOKUP(A14,'Eligibility'!$A$6:$U$205,15,FALSE),"REVIEW"))</x:f>
      </x:c>
      <x:c r="M14" s="114"/>
      <x:c r="N14" s="115"/>
      <x:c r="O14" s="115"/>
      <x:c r="P14" s="134"/>
      <x:c r="Q14" s="115"/>
      <x:c r="R14" s="117"/>
    </x:row>
    <x:row r="15">
      <x:c r="A15" s="114"/>
      <x:c r="B15" s="115"/>
      <x:c r="C15" s="115"/>
      <x:c r="D15" s="115"/>
      <x:c r="E15" s="115"/>
      <x:c r="F15" s="134"/>
      <x:c r="G15" s="115"/>
      <x:c r="H15" s="115"/>
      <x:c r="I15" s="115"/>
      <x:c r="J15" s="115"/>
      <x:c r="K15" s="117"/>
      <x:c r="L15" s="126" t="str">
        <x:f>IF(A15="","",IFERROR(VLOOKUP(A15,'Eligibility'!$A$6:$U$205,15,FALSE),"REVIEW"))</x:f>
      </x:c>
      <x:c r="M15" s="114"/>
      <x:c r="N15" s="115"/>
      <x:c r="O15" s="115"/>
      <x:c r="P15" s="134"/>
      <x:c r="Q15" s="115"/>
      <x:c r="R15" s="117"/>
    </x:row>
    <x:row r="16">
      <x:c r="A16" s="114"/>
      <x:c r="B16" s="115"/>
      <x:c r="C16" s="115"/>
      <x:c r="D16" s="115"/>
      <x:c r="E16" s="115"/>
      <x:c r="F16" s="134"/>
      <x:c r="G16" s="115"/>
      <x:c r="H16" s="115"/>
      <x:c r="I16" s="115"/>
      <x:c r="J16" s="115"/>
      <x:c r="K16" s="117"/>
      <x:c r="L16" s="126" t="str">
        <x:f>IF(A16="","",IFERROR(VLOOKUP(A16,'Eligibility'!$A$6:$U$205,15,FALSE),"REVIEW"))</x:f>
      </x:c>
      <x:c r="M16" s="114"/>
      <x:c r="N16" s="115"/>
      <x:c r="O16" s="115"/>
      <x:c r="P16" s="134"/>
      <x:c r="Q16" s="115"/>
      <x:c r="R16" s="117"/>
    </x:row>
    <x:row r="17">
      <x:c r="A17" s="114"/>
      <x:c r="B17" s="115"/>
      <x:c r="C17" s="115"/>
      <x:c r="D17" s="115"/>
      <x:c r="E17" s="115"/>
      <x:c r="F17" s="134"/>
      <x:c r="G17" s="115"/>
      <x:c r="H17" s="115"/>
      <x:c r="I17" s="115"/>
      <x:c r="J17" s="115"/>
      <x:c r="K17" s="117"/>
      <x:c r="L17" s="126" t="str">
        <x:f>IF(A17="","",IFERROR(VLOOKUP(A17,'Eligibility'!$A$6:$U$205,15,FALSE),"REVIEW"))</x:f>
      </x:c>
      <x:c r="M17" s="114"/>
      <x:c r="N17" s="115"/>
      <x:c r="O17" s="115"/>
      <x:c r="P17" s="134"/>
      <x:c r="Q17" s="115"/>
      <x:c r="R17" s="117"/>
    </x:row>
    <x:row r="18">
      <x:c r="A18" s="114"/>
      <x:c r="B18" s="115"/>
      <x:c r="C18" s="115"/>
      <x:c r="D18" s="115"/>
      <x:c r="E18" s="115"/>
      <x:c r="F18" s="134"/>
      <x:c r="G18" s="115"/>
      <x:c r="H18" s="115"/>
      <x:c r="I18" s="115"/>
      <x:c r="J18" s="115"/>
      <x:c r="K18" s="117"/>
      <x:c r="L18" s="126" t="str">
        <x:f>IF(A18="","",IFERROR(VLOOKUP(A18,'Eligibility'!$A$6:$U$205,15,FALSE),"REVIEW"))</x:f>
      </x:c>
      <x:c r="M18" s="114"/>
      <x:c r="N18" s="115"/>
      <x:c r="O18" s="115"/>
      <x:c r="P18" s="134"/>
      <x:c r="Q18" s="115"/>
      <x:c r="R18" s="117"/>
    </x:row>
    <x:row r="19">
      <x:c r="A19" s="114"/>
      <x:c r="B19" s="115"/>
      <x:c r="C19" s="115"/>
      <x:c r="D19" s="115"/>
      <x:c r="E19" s="115"/>
      <x:c r="F19" s="134"/>
      <x:c r="G19" s="115"/>
      <x:c r="H19" s="115"/>
      <x:c r="I19" s="115"/>
      <x:c r="J19" s="115"/>
      <x:c r="K19" s="117"/>
      <x:c r="L19" s="126" t="str">
        <x:f>IF(A19="","",IFERROR(VLOOKUP(A19,'Eligibility'!$A$6:$U$205,15,FALSE),"REVIEW"))</x:f>
      </x:c>
      <x:c r="M19" s="114"/>
      <x:c r="N19" s="115"/>
      <x:c r="O19" s="115"/>
      <x:c r="P19" s="134"/>
      <x:c r="Q19" s="115"/>
      <x:c r="R19" s="117"/>
    </x:row>
    <x:row r="20">
      <x:c r="A20" s="114"/>
      <x:c r="B20" s="115"/>
      <x:c r="C20" s="115"/>
      <x:c r="D20" s="115"/>
      <x:c r="E20" s="115"/>
      <x:c r="F20" s="134"/>
      <x:c r="G20" s="115"/>
      <x:c r="H20" s="115"/>
      <x:c r="I20" s="115"/>
      <x:c r="J20" s="115"/>
      <x:c r="K20" s="117"/>
      <x:c r="L20" s="126" t="str">
        <x:f>IF(A20="","",IFERROR(VLOOKUP(A20,'Eligibility'!$A$6:$U$205,15,FALSE),"REVIEW"))</x:f>
      </x:c>
      <x:c r="M20" s="114"/>
      <x:c r="N20" s="115"/>
      <x:c r="O20" s="115"/>
      <x:c r="P20" s="134"/>
      <x:c r="Q20" s="115"/>
      <x:c r="R20" s="117"/>
    </x:row>
    <x:row r="21">
      <x:c r="A21" s="114"/>
      <x:c r="B21" s="115"/>
      <x:c r="C21" s="115"/>
      <x:c r="D21" s="115"/>
      <x:c r="E21" s="115"/>
      <x:c r="F21" s="134"/>
      <x:c r="G21" s="115"/>
      <x:c r="H21" s="115"/>
      <x:c r="I21" s="115"/>
      <x:c r="J21" s="115"/>
      <x:c r="K21" s="117"/>
      <x:c r="L21" s="126" t="str">
        <x:f>IF(A21="","",IFERROR(VLOOKUP(A21,'Eligibility'!$A$6:$U$205,15,FALSE),"REVIEW"))</x:f>
      </x:c>
      <x:c r="M21" s="114"/>
      <x:c r="N21" s="115"/>
      <x:c r="O21" s="115"/>
      <x:c r="P21" s="134"/>
      <x:c r="Q21" s="115"/>
      <x:c r="R21" s="117"/>
    </x:row>
    <x:row r="22">
      <x:c r="A22" s="114"/>
      <x:c r="B22" s="115"/>
      <x:c r="C22" s="115"/>
      <x:c r="D22" s="115"/>
      <x:c r="E22" s="115"/>
      <x:c r="F22" s="134"/>
      <x:c r="G22" s="115"/>
      <x:c r="H22" s="115"/>
      <x:c r="I22" s="115"/>
      <x:c r="J22" s="115"/>
      <x:c r="K22" s="117"/>
      <x:c r="L22" s="126" t="str">
        <x:f>IF(A22="","",IFERROR(VLOOKUP(A22,'Eligibility'!$A$6:$U$205,15,FALSE),"REVIEW"))</x:f>
      </x:c>
      <x:c r="M22" s="114"/>
      <x:c r="N22" s="115"/>
      <x:c r="O22" s="115"/>
      <x:c r="P22" s="134"/>
      <x:c r="Q22" s="115"/>
      <x:c r="R22" s="117"/>
    </x:row>
    <x:row r="23">
      <x:c r="A23" s="114"/>
      <x:c r="B23" s="115"/>
      <x:c r="C23" s="115"/>
      <x:c r="D23" s="115"/>
      <x:c r="E23" s="115"/>
      <x:c r="F23" s="134"/>
      <x:c r="G23" s="115"/>
      <x:c r="H23" s="115"/>
      <x:c r="I23" s="115"/>
      <x:c r="J23" s="115"/>
      <x:c r="K23" s="117"/>
      <x:c r="L23" s="126" t="str">
        <x:f>IF(A23="","",IFERROR(VLOOKUP(A23,'Eligibility'!$A$6:$U$205,15,FALSE),"REVIEW"))</x:f>
      </x:c>
      <x:c r="M23" s="114"/>
      <x:c r="N23" s="115"/>
      <x:c r="O23" s="115"/>
      <x:c r="P23" s="134"/>
      <x:c r="Q23" s="115"/>
      <x:c r="R23" s="117"/>
    </x:row>
    <x:row r="24">
      <x:c r="A24" s="114"/>
      <x:c r="B24" s="115"/>
      <x:c r="C24" s="115"/>
      <x:c r="D24" s="115"/>
      <x:c r="E24" s="115"/>
      <x:c r="F24" s="134"/>
      <x:c r="G24" s="115"/>
      <x:c r="H24" s="115"/>
      <x:c r="I24" s="115"/>
      <x:c r="J24" s="115"/>
      <x:c r="K24" s="117"/>
      <x:c r="L24" s="126" t="str">
        <x:f>IF(A24="","",IFERROR(VLOOKUP(A24,'Eligibility'!$A$6:$U$205,15,FALSE),"REVIEW"))</x:f>
      </x:c>
      <x:c r="M24" s="114"/>
      <x:c r="N24" s="115"/>
      <x:c r="O24" s="115"/>
      <x:c r="P24" s="134"/>
      <x:c r="Q24" s="115"/>
      <x:c r="R24" s="117"/>
    </x:row>
    <x:row r="25">
      <x:c r="A25" s="114"/>
      <x:c r="B25" s="115"/>
      <x:c r="C25" s="115"/>
      <x:c r="D25" s="115"/>
      <x:c r="E25" s="115"/>
      <x:c r="F25" s="134"/>
      <x:c r="G25" s="115"/>
      <x:c r="H25" s="115"/>
      <x:c r="I25" s="115"/>
      <x:c r="J25" s="115"/>
      <x:c r="K25" s="117"/>
      <x:c r="L25" s="126" t="str">
        <x:f>IF(A25="","",IFERROR(VLOOKUP(A25,'Eligibility'!$A$6:$U$205,15,FALSE),"REVIEW"))</x:f>
      </x:c>
      <x:c r="M25" s="114"/>
      <x:c r="N25" s="115"/>
      <x:c r="O25" s="115"/>
      <x:c r="P25" s="134"/>
      <x:c r="Q25" s="115"/>
      <x:c r="R25" s="117"/>
    </x:row>
    <x:row r="26">
      <x:c r="A26" s="114"/>
      <x:c r="B26" s="115"/>
      <x:c r="C26" s="115"/>
      <x:c r="D26" s="115"/>
      <x:c r="E26" s="115"/>
      <x:c r="F26" s="134"/>
      <x:c r="G26" s="115"/>
      <x:c r="H26" s="115"/>
      <x:c r="I26" s="115"/>
      <x:c r="J26" s="115"/>
      <x:c r="K26" s="117"/>
      <x:c r="L26" s="126" t="str">
        <x:f>IF(A26="","",IFERROR(VLOOKUP(A26,'Eligibility'!$A$6:$U$205,15,FALSE),"REVIEW"))</x:f>
      </x:c>
      <x:c r="M26" s="114"/>
      <x:c r="N26" s="115"/>
      <x:c r="O26" s="115"/>
      <x:c r="P26" s="134"/>
      <x:c r="Q26" s="115"/>
      <x:c r="R26" s="117"/>
    </x:row>
    <x:row r="27">
      <x:c r="A27" s="114"/>
      <x:c r="B27" s="115"/>
      <x:c r="C27" s="115"/>
      <x:c r="D27" s="115"/>
      <x:c r="E27" s="115"/>
      <x:c r="F27" s="134"/>
      <x:c r="G27" s="115"/>
      <x:c r="H27" s="115"/>
      <x:c r="I27" s="115"/>
      <x:c r="J27" s="115"/>
      <x:c r="K27" s="117"/>
      <x:c r="L27" s="126" t="str">
        <x:f>IF(A27="","",IFERROR(VLOOKUP(A27,'Eligibility'!$A$6:$U$205,15,FALSE),"REVIEW"))</x:f>
      </x:c>
      <x:c r="M27" s="114"/>
      <x:c r="N27" s="115"/>
      <x:c r="O27" s="115"/>
      <x:c r="P27" s="134"/>
      <x:c r="Q27" s="115"/>
      <x:c r="R27" s="117"/>
    </x:row>
    <x:row r="28">
      <x:c r="A28" s="114"/>
      <x:c r="B28" s="115"/>
      <x:c r="C28" s="115"/>
      <x:c r="D28" s="115"/>
      <x:c r="E28" s="115"/>
      <x:c r="F28" s="134"/>
      <x:c r="G28" s="115"/>
      <x:c r="H28" s="115"/>
      <x:c r="I28" s="115"/>
      <x:c r="J28" s="115"/>
      <x:c r="K28" s="117"/>
      <x:c r="L28" s="126" t="str">
        <x:f>IF(A28="","",IFERROR(VLOOKUP(A28,'Eligibility'!$A$6:$U$205,15,FALSE),"REVIEW"))</x:f>
      </x:c>
      <x:c r="M28" s="114"/>
      <x:c r="N28" s="115"/>
      <x:c r="O28" s="115"/>
      <x:c r="P28" s="134"/>
      <x:c r="Q28" s="115"/>
      <x:c r="R28" s="117"/>
    </x:row>
    <x:row r="29">
      <x:c r="A29" s="114"/>
      <x:c r="B29" s="115"/>
      <x:c r="C29" s="115"/>
      <x:c r="D29" s="115"/>
      <x:c r="E29" s="115"/>
      <x:c r="F29" s="134"/>
      <x:c r="G29" s="115"/>
      <x:c r="H29" s="115"/>
      <x:c r="I29" s="115"/>
      <x:c r="J29" s="115"/>
      <x:c r="K29" s="117"/>
      <x:c r="L29" s="126" t="str">
        <x:f>IF(A29="","",IFERROR(VLOOKUP(A29,'Eligibility'!$A$6:$U$205,15,FALSE),"REVIEW"))</x:f>
      </x:c>
      <x:c r="M29" s="114"/>
      <x:c r="N29" s="115"/>
      <x:c r="O29" s="115"/>
      <x:c r="P29" s="134"/>
      <x:c r="Q29" s="115"/>
      <x:c r="R29" s="117"/>
    </x:row>
    <x:row r="30">
      <x:c r="A30" s="114"/>
      <x:c r="B30" s="115"/>
      <x:c r="C30" s="115"/>
      <x:c r="D30" s="115"/>
      <x:c r="E30" s="115"/>
      <x:c r="F30" s="134"/>
      <x:c r="G30" s="115"/>
      <x:c r="H30" s="115"/>
      <x:c r="I30" s="115"/>
      <x:c r="J30" s="115"/>
      <x:c r="K30" s="117"/>
      <x:c r="L30" s="126" t="str">
        <x:f>IF(A30="","",IFERROR(VLOOKUP(A30,'Eligibility'!$A$6:$U$205,15,FALSE),"REVIEW"))</x:f>
      </x:c>
      <x:c r="M30" s="114"/>
      <x:c r="N30" s="115"/>
      <x:c r="O30" s="115"/>
      <x:c r="P30" s="134"/>
      <x:c r="Q30" s="115"/>
      <x:c r="R30" s="117"/>
    </x:row>
    <x:row r="31">
      <x:c r="A31" s="114"/>
      <x:c r="B31" s="115"/>
      <x:c r="C31" s="115"/>
      <x:c r="D31" s="115"/>
      <x:c r="E31" s="115"/>
      <x:c r="F31" s="134"/>
      <x:c r="G31" s="115"/>
      <x:c r="H31" s="115"/>
      <x:c r="I31" s="115"/>
      <x:c r="J31" s="115"/>
      <x:c r="K31" s="117"/>
      <x:c r="L31" s="126" t="str">
        <x:f>IF(A31="","",IFERROR(VLOOKUP(A31,'Eligibility'!$A$6:$U$205,15,FALSE),"REVIEW"))</x:f>
      </x:c>
      <x:c r="M31" s="114"/>
      <x:c r="N31" s="115"/>
      <x:c r="O31" s="115"/>
      <x:c r="P31" s="134"/>
      <x:c r="Q31" s="115"/>
      <x:c r="R31" s="117"/>
    </x:row>
    <x:row r="32">
      <x:c r="A32" s="114"/>
      <x:c r="B32" s="115"/>
      <x:c r="C32" s="115"/>
      <x:c r="D32" s="115"/>
      <x:c r="E32" s="115"/>
      <x:c r="F32" s="134"/>
      <x:c r="G32" s="115"/>
      <x:c r="H32" s="115"/>
      <x:c r="I32" s="115"/>
      <x:c r="J32" s="115"/>
      <x:c r="K32" s="117"/>
      <x:c r="L32" s="126" t="str">
        <x:f>IF(A32="","",IFERROR(VLOOKUP(A32,'Eligibility'!$A$6:$U$205,15,FALSE),"REVIEW"))</x:f>
      </x:c>
      <x:c r="M32" s="114"/>
      <x:c r="N32" s="115"/>
      <x:c r="O32" s="115"/>
      <x:c r="P32" s="134"/>
      <x:c r="Q32" s="115"/>
      <x:c r="R32" s="117"/>
    </x:row>
    <x:row r="33">
      <x:c r="A33" s="114"/>
      <x:c r="B33" s="115"/>
      <x:c r="C33" s="115"/>
      <x:c r="D33" s="115"/>
      <x:c r="E33" s="115"/>
      <x:c r="F33" s="134"/>
      <x:c r="G33" s="115"/>
      <x:c r="H33" s="115"/>
      <x:c r="I33" s="115"/>
      <x:c r="J33" s="115"/>
      <x:c r="K33" s="117"/>
      <x:c r="L33" s="126" t="str">
        <x:f>IF(A33="","",IFERROR(VLOOKUP(A33,'Eligibility'!$A$6:$U$205,15,FALSE),"REVIEW"))</x:f>
      </x:c>
      <x:c r="M33" s="114"/>
      <x:c r="N33" s="115"/>
      <x:c r="O33" s="115"/>
      <x:c r="P33" s="134"/>
      <x:c r="Q33" s="115"/>
      <x:c r="R33" s="117"/>
    </x:row>
    <x:row r="34">
      <x:c r="A34" s="114"/>
      <x:c r="B34" s="115"/>
      <x:c r="C34" s="115"/>
      <x:c r="D34" s="115"/>
      <x:c r="E34" s="115"/>
      <x:c r="F34" s="134"/>
      <x:c r="G34" s="115"/>
      <x:c r="H34" s="115"/>
      <x:c r="I34" s="115"/>
      <x:c r="J34" s="115"/>
      <x:c r="K34" s="117"/>
      <x:c r="L34" s="126" t="str">
        <x:f>IF(A34="","",IFERROR(VLOOKUP(A34,'Eligibility'!$A$6:$U$205,15,FALSE),"REVIEW"))</x:f>
      </x:c>
      <x:c r="M34" s="114"/>
      <x:c r="N34" s="115"/>
      <x:c r="O34" s="115"/>
      <x:c r="P34" s="134"/>
      <x:c r="Q34" s="115"/>
      <x:c r="R34" s="117"/>
    </x:row>
    <x:row r="35">
      <x:c r="A35" s="114"/>
      <x:c r="B35" s="115"/>
      <x:c r="C35" s="115"/>
      <x:c r="D35" s="115"/>
      <x:c r="E35" s="115"/>
      <x:c r="F35" s="134"/>
      <x:c r="G35" s="115"/>
      <x:c r="H35" s="115"/>
      <x:c r="I35" s="115"/>
      <x:c r="J35" s="115"/>
      <x:c r="K35" s="117"/>
      <x:c r="L35" s="126" t="str">
        <x:f>IF(A35="","",IFERROR(VLOOKUP(A35,'Eligibility'!$A$6:$U$205,15,FALSE),"REVIEW"))</x:f>
      </x:c>
      <x:c r="M35" s="114"/>
      <x:c r="N35" s="115"/>
      <x:c r="O35" s="115"/>
      <x:c r="P35" s="134"/>
      <x:c r="Q35" s="115"/>
      <x:c r="R35" s="117"/>
    </x:row>
    <x:row r="36">
      <x:c r="A36" s="114"/>
      <x:c r="B36" s="115"/>
      <x:c r="C36" s="115"/>
      <x:c r="D36" s="115"/>
      <x:c r="E36" s="115"/>
      <x:c r="F36" s="134"/>
      <x:c r="G36" s="115"/>
      <x:c r="H36" s="115"/>
      <x:c r="I36" s="115"/>
      <x:c r="J36" s="115"/>
      <x:c r="K36" s="117"/>
      <x:c r="L36" s="126" t="str">
        <x:f>IF(A36="","",IFERROR(VLOOKUP(A36,'Eligibility'!$A$6:$U$205,15,FALSE),"REVIEW"))</x:f>
      </x:c>
      <x:c r="M36" s="114"/>
      <x:c r="N36" s="115"/>
      <x:c r="O36" s="115"/>
      <x:c r="P36" s="134"/>
      <x:c r="Q36" s="115"/>
      <x:c r="R36" s="117"/>
    </x:row>
    <x:row r="37">
      <x:c r="A37" s="114"/>
      <x:c r="B37" s="115"/>
      <x:c r="C37" s="115"/>
      <x:c r="D37" s="115"/>
      <x:c r="E37" s="115"/>
      <x:c r="F37" s="134"/>
      <x:c r="G37" s="115"/>
      <x:c r="H37" s="115"/>
      <x:c r="I37" s="115"/>
      <x:c r="J37" s="115"/>
      <x:c r="K37" s="117"/>
      <x:c r="L37" s="126" t="str">
        <x:f>IF(A37="","",IFERROR(VLOOKUP(A37,'Eligibility'!$A$6:$U$205,15,FALSE),"REVIEW"))</x:f>
      </x:c>
      <x:c r="M37" s="114"/>
      <x:c r="N37" s="115"/>
      <x:c r="O37" s="115"/>
      <x:c r="P37" s="134"/>
      <x:c r="Q37" s="115"/>
      <x:c r="R37" s="117"/>
    </x:row>
    <x:row r="38">
      <x:c r="A38" s="114"/>
      <x:c r="B38" s="115"/>
      <x:c r="C38" s="115"/>
      <x:c r="D38" s="115"/>
      <x:c r="E38" s="115"/>
      <x:c r="F38" s="134"/>
      <x:c r="G38" s="115"/>
      <x:c r="H38" s="115"/>
      <x:c r="I38" s="115"/>
      <x:c r="J38" s="115"/>
      <x:c r="K38" s="117"/>
      <x:c r="L38" s="126" t="str">
        <x:f>IF(A38="","",IFERROR(VLOOKUP(A38,'Eligibility'!$A$6:$U$205,15,FALSE),"REVIEW"))</x:f>
      </x:c>
      <x:c r="M38" s="114"/>
      <x:c r="N38" s="115"/>
      <x:c r="O38" s="115"/>
      <x:c r="P38" s="134"/>
      <x:c r="Q38" s="115"/>
      <x:c r="R38" s="117"/>
    </x:row>
    <x:row r="39">
      <x:c r="A39" s="114"/>
      <x:c r="B39" s="115"/>
      <x:c r="C39" s="115"/>
      <x:c r="D39" s="115"/>
      <x:c r="E39" s="115"/>
      <x:c r="F39" s="134"/>
      <x:c r="G39" s="115"/>
      <x:c r="H39" s="115"/>
      <x:c r="I39" s="115"/>
      <x:c r="J39" s="115"/>
      <x:c r="K39" s="117"/>
      <x:c r="L39" s="126" t="str">
        <x:f>IF(A39="","",IFERROR(VLOOKUP(A39,'Eligibility'!$A$6:$U$205,15,FALSE),"REVIEW"))</x:f>
      </x:c>
      <x:c r="M39" s="114"/>
      <x:c r="N39" s="115"/>
      <x:c r="O39" s="115"/>
      <x:c r="P39" s="134"/>
      <x:c r="Q39" s="115"/>
      <x:c r="R39" s="117"/>
    </x:row>
    <x:row r="40">
      <x:c r="A40" s="114"/>
      <x:c r="B40" s="115"/>
      <x:c r="C40" s="115"/>
      <x:c r="D40" s="115"/>
      <x:c r="E40" s="115"/>
      <x:c r="F40" s="134"/>
      <x:c r="G40" s="115"/>
      <x:c r="H40" s="115"/>
      <x:c r="I40" s="115"/>
      <x:c r="J40" s="115"/>
      <x:c r="K40" s="117"/>
      <x:c r="L40" s="126" t="str">
        <x:f>IF(A40="","",IFERROR(VLOOKUP(A40,'Eligibility'!$A$6:$U$205,15,FALSE),"REVIEW"))</x:f>
      </x:c>
      <x:c r="M40" s="114"/>
      <x:c r="N40" s="115"/>
      <x:c r="O40" s="115"/>
      <x:c r="P40" s="134"/>
      <x:c r="Q40" s="115"/>
      <x:c r="R40" s="117"/>
    </x:row>
    <x:row r="41">
      <x:c r="A41" s="114"/>
      <x:c r="B41" s="115"/>
      <x:c r="C41" s="115"/>
      <x:c r="D41" s="115"/>
      <x:c r="E41" s="115"/>
      <x:c r="F41" s="134"/>
      <x:c r="G41" s="115"/>
      <x:c r="H41" s="115"/>
      <x:c r="I41" s="115"/>
      <x:c r="J41" s="115"/>
      <x:c r="K41" s="117"/>
      <x:c r="L41" s="126" t="str">
        <x:f>IF(A41="","",IFERROR(VLOOKUP(A41,'Eligibility'!$A$6:$U$205,15,FALSE),"REVIEW"))</x:f>
      </x:c>
      <x:c r="M41" s="114"/>
      <x:c r="N41" s="115"/>
      <x:c r="O41" s="115"/>
      <x:c r="P41" s="134"/>
      <x:c r="Q41" s="115"/>
      <x:c r="R41" s="117"/>
    </x:row>
    <x:row r="42">
      <x:c r="A42" s="114"/>
      <x:c r="B42" s="115"/>
      <x:c r="C42" s="115"/>
      <x:c r="D42" s="115"/>
      <x:c r="E42" s="115"/>
      <x:c r="F42" s="134"/>
      <x:c r="G42" s="115"/>
      <x:c r="H42" s="115"/>
      <x:c r="I42" s="115"/>
      <x:c r="J42" s="115"/>
      <x:c r="K42" s="117"/>
      <x:c r="L42" s="126" t="str">
        <x:f>IF(A42="","",IFERROR(VLOOKUP(A42,'Eligibility'!$A$6:$U$205,15,FALSE),"REVIEW"))</x:f>
      </x:c>
      <x:c r="M42" s="114"/>
      <x:c r="N42" s="115"/>
      <x:c r="O42" s="115"/>
      <x:c r="P42" s="134"/>
      <x:c r="Q42" s="115"/>
      <x:c r="R42" s="117"/>
    </x:row>
    <x:row r="43">
      <x:c r="A43" s="114"/>
      <x:c r="B43" s="115"/>
      <x:c r="C43" s="115"/>
      <x:c r="D43" s="115"/>
      <x:c r="E43" s="115"/>
      <x:c r="F43" s="134"/>
      <x:c r="G43" s="115"/>
      <x:c r="H43" s="115"/>
      <x:c r="I43" s="115"/>
      <x:c r="J43" s="115"/>
      <x:c r="K43" s="117"/>
      <x:c r="L43" s="126" t="str">
        <x:f>IF(A43="","",IFERROR(VLOOKUP(A43,'Eligibility'!$A$6:$U$205,15,FALSE),"REVIEW"))</x:f>
      </x:c>
      <x:c r="M43" s="114"/>
      <x:c r="N43" s="115"/>
      <x:c r="O43" s="115"/>
      <x:c r="P43" s="134"/>
      <x:c r="Q43" s="115"/>
      <x:c r="R43" s="117"/>
    </x:row>
    <x:row r="44">
      <x:c r="A44" s="114"/>
      <x:c r="B44" s="115"/>
      <x:c r="C44" s="115"/>
      <x:c r="D44" s="115"/>
      <x:c r="E44" s="115"/>
      <x:c r="F44" s="134"/>
      <x:c r="G44" s="115"/>
      <x:c r="H44" s="115"/>
      <x:c r="I44" s="115"/>
      <x:c r="J44" s="115"/>
      <x:c r="K44" s="117"/>
      <x:c r="L44" s="126" t="str">
        <x:f>IF(A44="","",IFERROR(VLOOKUP(A44,'Eligibility'!$A$6:$U$205,15,FALSE),"REVIEW"))</x:f>
      </x:c>
      <x:c r="M44" s="114"/>
      <x:c r="N44" s="115"/>
      <x:c r="O44" s="115"/>
      <x:c r="P44" s="134"/>
      <x:c r="Q44" s="115"/>
      <x:c r="R44" s="117"/>
    </x:row>
    <x:row r="45">
      <x:c r="A45" s="114"/>
      <x:c r="B45" s="115"/>
      <x:c r="C45" s="115"/>
      <x:c r="D45" s="115"/>
      <x:c r="E45" s="115"/>
      <x:c r="F45" s="134"/>
      <x:c r="G45" s="115"/>
      <x:c r="H45" s="115"/>
      <x:c r="I45" s="115"/>
      <x:c r="J45" s="115"/>
      <x:c r="K45" s="117"/>
      <x:c r="L45" s="126" t="str">
        <x:f>IF(A45="","",IFERROR(VLOOKUP(A45,'Eligibility'!$A$6:$U$205,15,FALSE),"REVIEW"))</x:f>
      </x:c>
      <x:c r="M45" s="114"/>
      <x:c r="N45" s="115"/>
      <x:c r="O45" s="115"/>
      <x:c r="P45" s="134"/>
      <x:c r="Q45" s="115"/>
      <x:c r="R45" s="117"/>
    </x:row>
    <x:row r="46">
      <x:c r="A46" s="114"/>
      <x:c r="B46" s="115"/>
      <x:c r="C46" s="115"/>
      <x:c r="D46" s="115"/>
      <x:c r="E46" s="115"/>
      <x:c r="F46" s="134"/>
      <x:c r="G46" s="115"/>
      <x:c r="H46" s="115"/>
      <x:c r="I46" s="115"/>
      <x:c r="J46" s="115"/>
      <x:c r="K46" s="117"/>
      <x:c r="L46" s="126" t="str">
        <x:f>IF(A46="","",IFERROR(VLOOKUP(A46,'Eligibility'!$A$6:$U$205,15,FALSE),"REVIEW"))</x:f>
      </x:c>
      <x:c r="M46" s="114"/>
      <x:c r="N46" s="115"/>
      <x:c r="O46" s="115"/>
      <x:c r="P46" s="134"/>
      <x:c r="Q46" s="115"/>
      <x:c r="R46" s="117"/>
    </x:row>
    <x:row r="47">
      <x:c r="A47" s="114"/>
      <x:c r="B47" s="115"/>
      <x:c r="C47" s="115"/>
      <x:c r="D47" s="115"/>
      <x:c r="E47" s="115"/>
      <x:c r="F47" s="134"/>
      <x:c r="G47" s="115"/>
      <x:c r="H47" s="115"/>
      <x:c r="I47" s="115"/>
      <x:c r="J47" s="115"/>
      <x:c r="K47" s="117"/>
      <x:c r="L47" s="126" t="str">
        <x:f>IF(A47="","",IFERROR(VLOOKUP(A47,'Eligibility'!$A$6:$U$205,15,FALSE),"REVIEW"))</x:f>
      </x:c>
      <x:c r="M47" s="114"/>
      <x:c r="N47" s="115"/>
      <x:c r="O47" s="115"/>
      <x:c r="P47" s="134"/>
      <x:c r="Q47" s="115"/>
      <x:c r="R47" s="117"/>
    </x:row>
    <x:row r="48">
      <x:c r="A48" s="114"/>
      <x:c r="B48" s="115"/>
      <x:c r="C48" s="115"/>
      <x:c r="D48" s="115"/>
      <x:c r="E48" s="115"/>
      <x:c r="F48" s="134"/>
      <x:c r="G48" s="115"/>
      <x:c r="H48" s="115"/>
      <x:c r="I48" s="115"/>
      <x:c r="J48" s="115"/>
      <x:c r="K48" s="117"/>
      <x:c r="L48" s="126" t="str">
        <x:f>IF(A48="","",IFERROR(VLOOKUP(A48,'Eligibility'!$A$6:$U$205,15,FALSE),"REVIEW"))</x:f>
      </x:c>
      <x:c r="M48" s="114"/>
      <x:c r="N48" s="115"/>
      <x:c r="O48" s="115"/>
      <x:c r="P48" s="134"/>
      <x:c r="Q48" s="115"/>
      <x:c r="R48" s="117"/>
    </x:row>
    <x:row r="49">
      <x:c r="A49" s="114"/>
      <x:c r="B49" s="115"/>
      <x:c r="C49" s="115"/>
      <x:c r="D49" s="115"/>
      <x:c r="E49" s="115"/>
      <x:c r="F49" s="134"/>
      <x:c r="G49" s="115"/>
      <x:c r="H49" s="115"/>
      <x:c r="I49" s="115"/>
      <x:c r="J49" s="115"/>
      <x:c r="K49" s="117"/>
      <x:c r="L49" s="126" t="str">
        <x:f>IF(A49="","",IFERROR(VLOOKUP(A49,'Eligibility'!$A$6:$U$205,15,FALSE),"REVIEW"))</x:f>
      </x:c>
      <x:c r="M49" s="114"/>
      <x:c r="N49" s="115"/>
      <x:c r="O49" s="115"/>
      <x:c r="P49" s="134"/>
      <x:c r="Q49" s="115"/>
      <x:c r="R49" s="117"/>
    </x:row>
    <x:row r="50">
      <x:c r="A50" s="114"/>
      <x:c r="B50" s="115"/>
      <x:c r="C50" s="115"/>
      <x:c r="D50" s="115"/>
      <x:c r="E50" s="115"/>
      <x:c r="F50" s="134"/>
      <x:c r="G50" s="115"/>
      <x:c r="H50" s="115"/>
      <x:c r="I50" s="115"/>
      <x:c r="J50" s="115"/>
      <x:c r="K50" s="117"/>
      <x:c r="L50" s="126" t="str">
        <x:f>IF(A50="","",IFERROR(VLOOKUP(A50,'Eligibility'!$A$6:$U$205,15,FALSE),"REVIEW"))</x:f>
      </x:c>
      <x:c r="M50" s="114"/>
      <x:c r="N50" s="115"/>
      <x:c r="O50" s="115"/>
      <x:c r="P50" s="134"/>
      <x:c r="Q50" s="115"/>
      <x:c r="R50" s="117"/>
    </x:row>
    <x:row r="51">
      <x:c r="A51" s="114"/>
      <x:c r="B51" s="115"/>
      <x:c r="C51" s="115"/>
      <x:c r="D51" s="115"/>
      <x:c r="E51" s="115"/>
      <x:c r="F51" s="134"/>
      <x:c r="G51" s="115"/>
      <x:c r="H51" s="115"/>
      <x:c r="I51" s="115"/>
      <x:c r="J51" s="115"/>
      <x:c r="K51" s="117"/>
      <x:c r="L51" s="126" t="str">
        <x:f>IF(A51="","",IFERROR(VLOOKUP(A51,'Eligibility'!$A$6:$U$205,15,FALSE),"REVIEW"))</x:f>
      </x:c>
      <x:c r="M51" s="114"/>
      <x:c r="N51" s="115"/>
      <x:c r="O51" s="115"/>
      <x:c r="P51" s="134"/>
      <x:c r="Q51" s="115"/>
      <x:c r="R51" s="117"/>
    </x:row>
    <x:row r="52">
      <x:c r="A52" s="114"/>
      <x:c r="B52" s="115"/>
      <x:c r="C52" s="115"/>
      <x:c r="D52" s="115"/>
      <x:c r="E52" s="115"/>
      <x:c r="F52" s="134"/>
      <x:c r="G52" s="115"/>
      <x:c r="H52" s="115"/>
      <x:c r="I52" s="115"/>
      <x:c r="J52" s="115"/>
      <x:c r="K52" s="117"/>
      <x:c r="L52" s="126" t="str">
        <x:f>IF(A52="","",IFERROR(VLOOKUP(A52,'Eligibility'!$A$6:$U$205,15,FALSE),"REVIEW"))</x:f>
      </x:c>
      <x:c r="M52" s="114"/>
      <x:c r="N52" s="115"/>
      <x:c r="O52" s="115"/>
      <x:c r="P52" s="134"/>
      <x:c r="Q52" s="115"/>
      <x:c r="R52" s="117"/>
    </x:row>
    <x:row r="53">
      <x:c r="A53" s="114"/>
      <x:c r="B53" s="115"/>
      <x:c r="C53" s="115"/>
      <x:c r="D53" s="115"/>
      <x:c r="E53" s="115"/>
      <x:c r="F53" s="134"/>
      <x:c r="G53" s="115"/>
      <x:c r="H53" s="115"/>
      <x:c r="I53" s="115"/>
      <x:c r="J53" s="115"/>
      <x:c r="K53" s="117"/>
      <x:c r="L53" s="126" t="str">
        <x:f>IF(A53="","",IFERROR(VLOOKUP(A53,'Eligibility'!$A$6:$U$205,15,FALSE),"REVIEW"))</x:f>
      </x:c>
      <x:c r="M53" s="114"/>
      <x:c r="N53" s="115"/>
      <x:c r="O53" s="115"/>
      <x:c r="P53" s="134"/>
      <x:c r="Q53" s="115"/>
      <x:c r="R53" s="117"/>
    </x:row>
    <x:row r="54">
      <x:c r="A54" s="114"/>
      <x:c r="B54" s="115"/>
      <x:c r="C54" s="115"/>
      <x:c r="D54" s="115"/>
      <x:c r="E54" s="115"/>
      <x:c r="F54" s="134"/>
      <x:c r="G54" s="115"/>
      <x:c r="H54" s="115"/>
      <x:c r="I54" s="115"/>
      <x:c r="J54" s="115"/>
      <x:c r="K54" s="117"/>
      <x:c r="L54" s="126" t="str">
        <x:f>IF(A54="","",IFERROR(VLOOKUP(A54,'Eligibility'!$A$6:$U$205,15,FALSE),"REVIEW"))</x:f>
      </x:c>
      <x:c r="M54" s="114"/>
      <x:c r="N54" s="115"/>
      <x:c r="O54" s="115"/>
      <x:c r="P54" s="134"/>
      <x:c r="Q54" s="115"/>
      <x:c r="R54" s="117"/>
    </x:row>
    <x:row r="55">
      <x:c r="A55" s="114"/>
      <x:c r="B55" s="115"/>
      <x:c r="C55" s="115"/>
      <x:c r="D55" s="115"/>
      <x:c r="E55" s="115"/>
      <x:c r="F55" s="134"/>
      <x:c r="G55" s="115"/>
      <x:c r="H55" s="115"/>
      <x:c r="I55" s="115"/>
      <x:c r="J55" s="115"/>
      <x:c r="K55" s="117"/>
      <x:c r="L55" s="126" t="str">
        <x:f>IF(A55="","",IFERROR(VLOOKUP(A55,'Eligibility'!$A$6:$U$205,15,FALSE),"REVIEW"))</x:f>
      </x:c>
      <x:c r="M55" s="114"/>
      <x:c r="N55" s="115"/>
      <x:c r="O55" s="115"/>
      <x:c r="P55" s="134"/>
      <x:c r="Q55" s="115"/>
      <x:c r="R55" s="117"/>
    </x:row>
    <x:row r="56">
      <x:c r="A56" s="114"/>
      <x:c r="B56" s="115"/>
      <x:c r="C56" s="115"/>
      <x:c r="D56" s="115"/>
      <x:c r="E56" s="115"/>
      <x:c r="F56" s="134"/>
      <x:c r="G56" s="115"/>
      <x:c r="H56" s="115"/>
      <x:c r="I56" s="115"/>
      <x:c r="J56" s="115"/>
      <x:c r="K56" s="117"/>
      <x:c r="L56" s="126" t="str">
        <x:f>IF(A56="","",IFERROR(VLOOKUP(A56,'Eligibility'!$A$6:$U$205,15,FALSE),"REVIEW"))</x:f>
      </x:c>
      <x:c r="M56" s="114"/>
      <x:c r="N56" s="115"/>
      <x:c r="O56" s="115"/>
      <x:c r="P56" s="134"/>
      <x:c r="Q56" s="115"/>
      <x:c r="R56" s="117"/>
    </x:row>
    <x:row r="57">
      <x:c r="A57" s="114"/>
      <x:c r="B57" s="115"/>
      <x:c r="C57" s="115"/>
      <x:c r="D57" s="115"/>
      <x:c r="E57" s="115"/>
      <x:c r="F57" s="134"/>
      <x:c r="G57" s="115"/>
      <x:c r="H57" s="115"/>
      <x:c r="I57" s="115"/>
      <x:c r="J57" s="115"/>
      <x:c r="K57" s="117"/>
      <x:c r="L57" s="126" t="str">
        <x:f>IF(A57="","",IFERROR(VLOOKUP(A57,'Eligibility'!$A$6:$U$205,15,FALSE),"REVIEW"))</x:f>
      </x:c>
      <x:c r="M57" s="114"/>
      <x:c r="N57" s="115"/>
      <x:c r="O57" s="115"/>
      <x:c r="P57" s="134"/>
      <x:c r="Q57" s="115"/>
      <x:c r="R57" s="117"/>
    </x:row>
    <x:row r="58">
      <x:c r="A58" s="114"/>
      <x:c r="B58" s="115"/>
      <x:c r="C58" s="115"/>
      <x:c r="D58" s="115"/>
      <x:c r="E58" s="115"/>
      <x:c r="F58" s="134"/>
      <x:c r="G58" s="115"/>
      <x:c r="H58" s="115"/>
      <x:c r="I58" s="115"/>
      <x:c r="J58" s="115"/>
      <x:c r="K58" s="117"/>
      <x:c r="L58" s="126" t="str">
        <x:f>IF(A58="","",IFERROR(VLOOKUP(A58,'Eligibility'!$A$6:$U$205,15,FALSE),"REVIEW"))</x:f>
      </x:c>
      <x:c r="M58" s="114"/>
      <x:c r="N58" s="115"/>
      <x:c r="O58" s="115"/>
      <x:c r="P58" s="134"/>
      <x:c r="Q58" s="115"/>
      <x:c r="R58" s="117"/>
    </x:row>
    <x:row r="59">
      <x:c r="A59" s="114"/>
      <x:c r="B59" s="115"/>
      <x:c r="C59" s="115"/>
      <x:c r="D59" s="115"/>
      <x:c r="E59" s="115"/>
      <x:c r="F59" s="134"/>
      <x:c r="G59" s="115"/>
      <x:c r="H59" s="115"/>
      <x:c r="I59" s="115"/>
      <x:c r="J59" s="115"/>
      <x:c r="K59" s="117"/>
      <x:c r="L59" s="126" t="str">
        <x:f>IF(A59="","",IFERROR(VLOOKUP(A59,'Eligibility'!$A$6:$U$205,15,FALSE),"REVIEW"))</x:f>
      </x:c>
      <x:c r="M59" s="114"/>
      <x:c r="N59" s="115"/>
      <x:c r="O59" s="115"/>
      <x:c r="P59" s="134"/>
      <x:c r="Q59" s="115"/>
      <x:c r="R59" s="117"/>
    </x:row>
    <x:row r="60">
      <x:c r="A60" s="114"/>
      <x:c r="B60" s="115"/>
      <x:c r="C60" s="115"/>
      <x:c r="D60" s="115"/>
      <x:c r="E60" s="115"/>
      <x:c r="F60" s="134"/>
      <x:c r="G60" s="115"/>
      <x:c r="H60" s="115"/>
      <x:c r="I60" s="115"/>
      <x:c r="J60" s="115"/>
      <x:c r="K60" s="117"/>
      <x:c r="L60" s="126" t="str">
        <x:f>IF(A60="","",IFERROR(VLOOKUP(A60,'Eligibility'!$A$6:$U$205,15,FALSE),"REVIEW"))</x:f>
      </x:c>
      <x:c r="M60" s="114"/>
      <x:c r="N60" s="115"/>
      <x:c r="O60" s="115"/>
      <x:c r="P60" s="134"/>
      <x:c r="Q60" s="115"/>
      <x:c r="R60" s="117"/>
    </x:row>
    <x:row r="61">
      <x:c r="A61" s="114"/>
      <x:c r="B61" s="115"/>
      <x:c r="C61" s="115"/>
      <x:c r="D61" s="115"/>
      <x:c r="E61" s="115"/>
      <x:c r="F61" s="134"/>
      <x:c r="G61" s="115"/>
      <x:c r="H61" s="115"/>
      <x:c r="I61" s="115"/>
      <x:c r="J61" s="115"/>
      <x:c r="K61" s="117"/>
      <x:c r="L61" s="126" t="str">
        <x:f>IF(A61="","",IFERROR(VLOOKUP(A61,'Eligibility'!$A$6:$U$205,15,FALSE),"REVIEW"))</x:f>
      </x:c>
      <x:c r="M61" s="114"/>
      <x:c r="N61" s="115"/>
      <x:c r="O61" s="115"/>
      <x:c r="P61" s="134"/>
      <x:c r="Q61" s="115"/>
      <x:c r="R61" s="117"/>
    </x:row>
    <x:row r="62">
      <x:c r="A62" s="114"/>
      <x:c r="B62" s="115"/>
      <x:c r="C62" s="115"/>
      <x:c r="D62" s="115"/>
      <x:c r="E62" s="115"/>
      <x:c r="F62" s="134"/>
      <x:c r="G62" s="115"/>
      <x:c r="H62" s="115"/>
      <x:c r="I62" s="115"/>
      <x:c r="J62" s="115"/>
      <x:c r="K62" s="117"/>
      <x:c r="L62" s="126" t="str">
        <x:f>IF(A62="","",IFERROR(VLOOKUP(A62,'Eligibility'!$A$6:$U$205,15,FALSE),"REVIEW"))</x:f>
      </x:c>
      <x:c r="M62" s="114"/>
      <x:c r="N62" s="115"/>
      <x:c r="O62" s="115"/>
      <x:c r="P62" s="134"/>
      <x:c r="Q62" s="115"/>
      <x:c r="R62" s="117"/>
    </x:row>
    <x:row r="63">
      <x:c r="A63" s="114"/>
      <x:c r="B63" s="115"/>
      <x:c r="C63" s="115"/>
      <x:c r="D63" s="115"/>
      <x:c r="E63" s="115"/>
      <x:c r="F63" s="134"/>
      <x:c r="G63" s="115"/>
      <x:c r="H63" s="115"/>
      <x:c r="I63" s="115"/>
      <x:c r="J63" s="115"/>
      <x:c r="K63" s="117"/>
      <x:c r="L63" s="126" t="str">
        <x:f>IF(A63="","",IFERROR(VLOOKUP(A63,'Eligibility'!$A$6:$U$205,15,FALSE),"REVIEW"))</x:f>
      </x:c>
      <x:c r="M63" s="114"/>
      <x:c r="N63" s="115"/>
      <x:c r="O63" s="115"/>
      <x:c r="P63" s="134"/>
      <x:c r="Q63" s="115"/>
      <x:c r="R63" s="117"/>
    </x:row>
    <x:row r="64">
      <x:c r="A64" s="114"/>
      <x:c r="B64" s="115"/>
      <x:c r="C64" s="115"/>
      <x:c r="D64" s="115"/>
      <x:c r="E64" s="115"/>
      <x:c r="F64" s="134"/>
      <x:c r="G64" s="115"/>
      <x:c r="H64" s="115"/>
      <x:c r="I64" s="115"/>
      <x:c r="J64" s="115"/>
      <x:c r="K64" s="117"/>
      <x:c r="L64" s="126" t="str">
        <x:f>IF(A64="","",IFERROR(VLOOKUP(A64,'Eligibility'!$A$6:$U$205,15,FALSE),"REVIEW"))</x:f>
      </x:c>
      <x:c r="M64" s="114"/>
      <x:c r="N64" s="115"/>
      <x:c r="O64" s="115"/>
      <x:c r="P64" s="134"/>
      <x:c r="Q64" s="115"/>
      <x:c r="R64" s="117"/>
    </x:row>
    <x:row r="65">
      <x:c r="A65" s="114"/>
      <x:c r="B65" s="115"/>
      <x:c r="C65" s="115"/>
      <x:c r="D65" s="115"/>
      <x:c r="E65" s="115"/>
      <x:c r="F65" s="134"/>
      <x:c r="G65" s="115"/>
      <x:c r="H65" s="115"/>
      <x:c r="I65" s="115"/>
      <x:c r="J65" s="115"/>
      <x:c r="K65" s="117"/>
      <x:c r="L65" s="126" t="str">
        <x:f>IF(A65="","",IFERROR(VLOOKUP(A65,'Eligibility'!$A$6:$U$205,15,FALSE),"REVIEW"))</x:f>
      </x:c>
      <x:c r="M65" s="114"/>
      <x:c r="N65" s="115"/>
      <x:c r="O65" s="115"/>
      <x:c r="P65" s="134"/>
      <x:c r="Q65" s="115"/>
      <x:c r="R65" s="117"/>
    </x:row>
    <x:row r="66">
      <x:c r="A66" s="114"/>
      <x:c r="B66" s="115"/>
      <x:c r="C66" s="115"/>
      <x:c r="D66" s="115"/>
      <x:c r="E66" s="115"/>
      <x:c r="F66" s="134"/>
      <x:c r="G66" s="115"/>
      <x:c r="H66" s="115"/>
      <x:c r="I66" s="115"/>
      <x:c r="J66" s="115"/>
      <x:c r="K66" s="117"/>
      <x:c r="L66" s="126" t="str">
        <x:f>IF(A66="","",IFERROR(VLOOKUP(A66,'Eligibility'!$A$6:$U$205,15,FALSE),"REVIEW"))</x:f>
      </x:c>
      <x:c r="M66" s="114"/>
      <x:c r="N66" s="115"/>
      <x:c r="O66" s="115"/>
      <x:c r="P66" s="134"/>
      <x:c r="Q66" s="115"/>
      <x:c r="R66" s="117"/>
    </x:row>
    <x:row r="67">
      <x:c r="A67" s="114"/>
      <x:c r="B67" s="115"/>
      <x:c r="C67" s="115"/>
      <x:c r="D67" s="115"/>
      <x:c r="E67" s="115"/>
      <x:c r="F67" s="134"/>
      <x:c r="G67" s="115"/>
      <x:c r="H67" s="115"/>
      <x:c r="I67" s="115"/>
      <x:c r="J67" s="115"/>
      <x:c r="K67" s="117"/>
      <x:c r="L67" s="126" t="str">
        <x:f>IF(A67="","",IFERROR(VLOOKUP(A67,'Eligibility'!$A$6:$U$205,15,FALSE),"REVIEW"))</x:f>
      </x:c>
      <x:c r="M67" s="114"/>
      <x:c r="N67" s="115"/>
      <x:c r="O67" s="115"/>
      <x:c r="P67" s="134"/>
      <x:c r="Q67" s="115"/>
      <x:c r="R67" s="117"/>
    </x:row>
    <x:row r="68">
      <x:c r="A68" s="114"/>
      <x:c r="B68" s="115"/>
      <x:c r="C68" s="115"/>
      <x:c r="D68" s="115"/>
      <x:c r="E68" s="115"/>
      <x:c r="F68" s="134"/>
      <x:c r="G68" s="115"/>
      <x:c r="H68" s="115"/>
      <x:c r="I68" s="115"/>
      <x:c r="J68" s="115"/>
      <x:c r="K68" s="117"/>
      <x:c r="L68" s="126" t="str">
        <x:f>IF(A68="","",IFERROR(VLOOKUP(A68,'Eligibility'!$A$6:$U$205,15,FALSE),"REVIEW"))</x:f>
      </x:c>
      <x:c r="M68" s="114"/>
      <x:c r="N68" s="115"/>
      <x:c r="O68" s="115"/>
      <x:c r="P68" s="134"/>
      <x:c r="Q68" s="115"/>
      <x:c r="R68" s="117"/>
    </x:row>
    <x:row r="69">
      <x:c r="A69" s="114"/>
      <x:c r="B69" s="115"/>
      <x:c r="C69" s="115"/>
      <x:c r="D69" s="115"/>
      <x:c r="E69" s="115"/>
      <x:c r="F69" s="134"/>
      <x:c r="G69" s="115"/>
      <x:c r="H69" s="115"/>
      <x:c r="I69" s="115"/>
      <x:c r="J69" s="115"/>
      <x:c r="K69" s="117"/>
      <x:c r="L69" s="126" t="str">
        <x:f>IF(A69="","",IFERROR(VLOOKUP(A69,'Eligibility'!$A$6:$U$205,15,FALSE),"REVIEW"))</x:f>
      </x:c>
      <x:c r="M69" s="114"/>
      <x:c r="N69" s="115"/>
      <x:c r="O69" s="115"/>
      <x:c r="P69" s="134"/>
      <x:c r="Q69" s="115"/>
      <x:c r="R69" s="117"/>
    </x:row>
    <x:row r="70">
      <x:c r="A70" s="114"/>
      <x:c r="B70" s="115"/>
      <x:c r="C70" s="115"/>
      <x:c r="D70" s="115"/>
      <x:c r="E70" s="115"/>
      <x:c r="F70" s="134"/>
      <x:c r="G70" s="115"/>
      <x:c r="H70" s="115"/>
      <x:c r="I70" s="115"/>
      <x:c r="J70" s="115"/>
      <x:c r="K70" s="117"/>
      <x:c r="L70" s="126" t="str">
        <x:f>IF(A70="","",IFERROR(VLOOKUP(A70,'Eligibility'!$A$6:$U$205,15,FALSE),"REVIEW"))</x:f>
      </x:c>
      <x:c r="M70" s="114"/>
      <x:c r="N70" s="115"/>
      <x:c r="O70" s="115"/>
      <x:c r="P70" s="134"/>
      <x:c r="Q70" s="115"/>
      <x:c r="R70" s="117"/>
    </x:row>
    <x:row r="71">
      <x:c r="A71" s="114"/>
      <x:c r="B71" s="115"/>
      <x:c r="C71" s="115"/>
      <x:c r="D71" s="115"/>
      <x:c r="E71" s="115"/>
      <x:c r="F71" s="134"/>
      <x:c r="G71" s="115"/>
      <x:c r="H71" s="115"/>
      <x:c r="I71" s="115"/>
      <x:c r="J71" s="115"/>
      <x:c r="K71" s="117"/>
      <x:c r="L71" s="126" t="str">
        <x:f>IF(A71="","",IFERROR(VLOOKUP(A71,'Eligibility'!$A$6:$U$205,15,FALSE),"REVIEW"))</x:f>
      </x:c>
      <x:c r="M71" s="114"/>
      <x:c r="N71" s="115"/>
      <x:c r="O71" s="115"/>
      <x:c r="P71" s="134"/>
      <x:c r="Q71" s="115"/>
      <x:c r="R71" s="117"/>
    </x:row>
    <x:row r="72">
      <x:c r="A72" s="114"/>
      <x:c r="B72" s="115"/>
      <x:c r="C72" s="115"/>
      <x:c r="D72" s="115"/>
      <x:c r="E72" s="115"/>
      <x:c r="F72" s="134"/>
      <x:c r="G72" s="115"/>
      <x:c r="H72" s="115"/>
      <x:c r="I72" s="115"/>
      <x:c r="J72" s="115"/>
      <x:c r="K72" s="117"/>
      <x:c r="L72" s="126" t="str">
        <x:f>IF(A72="","",IFERROR(VLOOKUP(A72,'Eligibility'!$A$6:$U$205,15,FALSE),"REVIEW"))</x:f>
      </x:c>
      <x:c r="M72" s="114"/>
      <x:c r="N72" s="115"/>
      <x:c r="O72" s="115"/>
      <x:c r="P72" s="134"/>
      <x:c r="Q72" s="115"/>
      <x:c r="R72" s="117"/>
    </x:row>
    <x:row r="73">
      <x:c r="A73" s="114"/>
      <x:c r="B73" s="115"/>
      <x:c r="C73" s="115"/>
      <x:c r="D73" s="115"/>
      <x:c r="E73" s="115"/>
      <x:c r="F73" s="134"/>
      <x:c r="G73" s="115"/>
      <x:c r="H73" s="115"/>
      <x:c r="I73" s="115"/>
      <x:c r="J73" s="115"/>
      <x:c r="K73" s="117"/>
      <x:c r="L73" s="126" t="str">
        <x:f>IF(A73="","",IFERROR(VLOOKUP(A73,'Eligibility'!$A$6:$U$205,15,FALSE),"REVIEW"))</x:f>
      </x:c>
      <x:c r="M73" s="114"/>
      <x:c r="N73" s="115"/>
      <x:c r="O73" s="115"/>
      <x:c r="P73" s="134"/>
      <x:c r="Q73" s="115"/>
      <x:c r="R73" s="117"/>
    </x:row>
    <x:row r="74">
      <x:c r="A74" s="114"/>
      <x:c r="B74" s="115"/>
      <x:c r="C74" s="115"/>
      <x:c r="D74" s="115"/>
      <x:c r="E74" s="115"/>
      <x:c r="F74" s="134"/>
      <x:c r="G74" s="115"/>
      <x:c r="H74" s="115"/>
      <x:c r="I74" s="115"/>
      <x:c r="J74" s="115"/>
      <x:c r="K74" s="117"/>
      <x:c r="L74" s="126" t="str">
        <x:f>IF(A74="","",IFERROR(VLOOKUP(A74,'Eligibility'!$A$6:$U$205,15,FALSE),"REVIEW"))</x:f>
      </x:c>
      <x:c r="M74" s="114"/>
      <x:c r="N74" s="115"/>
      <x:c r="O74" s="115"/>
      <x:c r="P74" s="134"/>
      <x:c r="Q74" s="115"/>
      <x:c r="R74" s="117"/>
    </x:row>
    <x:row r="75">
      <x:c r="A75" s="114"/>
      <x:c r="B75" s="115"/>
      <x:c r="C75" s="115"/>
      <x:c r="D75" s="115"/>
      <x:c r="E75" s="115"/>
      <x:c r="F75" s="134"/>
      <x:c r="G75" s="115"/>
      <x:c r="H75" s="115"/>
      <x:c r="I75" s="115"/>
      <x:c r="J75" s="115"/>
      <x:c r="K75" s="117"/>
      <x:c r="L75" s="126" t="str">
        <x:f>IF(A75="","",IFERROR(VLOOKUP(A75,'Eligibility'!$A$6:$U$205,15,FALSE),"REVIEW"))</x:f>
      </x:c>
      <x:c r="M75" s="114"/>
      <x:c r="N75" s="115"/>
      <x:c r="O75" s="115"/>
      <x:c r="P75" s="134"/>
      <x:c r="Q75" s="115"/>
      <x:c r="R75" s="117"/>
    </x:row>
    <x:row r="76">
      <x:c r="A76" s="114"/>
      <x:c r="B76" s="115"/>
      <x:c r="C76" s="115"/>
      <x:c r="D76" s="115"/>
      <x:c r="E76" s="115"/>
      <x:c r="F76" s="134"/>
      <x:c r="G76" s="115"/>
      <x:c r="H76" s="115"/>
      <x:c r="I76" s="115"/>
      <x:c r="J76" s="115"/>
      <x:c r="K76" s="117"/>
      <x:c r="L76" s="126" t="str">
        <x:f>IF(A76="","",IFERROR(VLOOKUP(A76,'Eligibility'!$A$6:$U$205,15,FALSE),"REVIEW"))</x:f>
      </x:c>
      <x:c r="M76" s="114"/>
      <x:c r="N76" s="115"/>
      <x:c r="O76" s="115"/>
      <x:c r="P76" s="134"/>
      <x:c r="Q76" s="115"/>
      <x:c r="R76" s="117"/>
    </x:row>
    <x:row r="77">
      <x:c r="A77" s="114"/>
      <x:c r="B77" s="115"/>
      <x:c r="C77" s="115"/>
      <x:c r="D77" s="115"/>
      <x:c r="E77" s="115"/>
      <x:c r="F77" s="134"/>
      <x:c r="G77" s="115"/>
      <x:c r="H77" s="115"/>
      <x:c r="I77" s="115"/>
      <x:c r="J77" s="115"/>
      <x:c r="K77" s="117"/>
      <x:c r="L77" s="126" t="str">
        <x:f>IF(A77="","",IFERROR(VLOOKUP(A77,'Eligibility'!$A$6:$U$205,15,FALSE),"REVIEW"))</x:f>
      </x:c>
      <x:c r="M77" s="114"/>
      <x:c r="N77" s="115"/>
      <x:c r="O77" s="115"/>
      <x:c r="P77" s="134"/>
      <x:c r="Q77" s="115"/>
      <x:c r="R77" s="117"/>
    </x:row>
    <x:row r="78">
      <x:c r="A78" s="114"/>
      <x:c r="B78" s="115"/>
      <x:c r="C78" s="115"/>
      <x:c r="D78" s="115"/>
      <x:c r="E78" s="115"/>
      <x:c r="F78" s="134"/>
      <x:c r="G78" s="115"/>
      <x:c r="H78" s="115"/>
      <x:c r="I78" s="115"/>
      <x:c r="J78" s="115"/>
      <x:c r="K78" s="117"/>
      <x:c r="L78" s="126" t="str">
        <x:f>IF(A78="","",IFERROR(VLOOKUP(A78,'Eligibility'!$A$6:$U$205,15,FALSE),"REVIEW"))</x:f>
      </x:c>
      <x:c r="M78" s="114"/>
      <x:c r="N78" s="115"/>
      <x:c r="O78" s="115"/>
      <x:c r="P78" s="134"/>
      <x:c r="Q78" s="115"/>
      <x:c r="R78" s="117"/>
    </x:row>
    <x:row r="79">
      <x:c r="A79" s="114"/>
      <x:c r="B79" s="115"/>
      <x:c r="C79" s="115"/>
      <x:c r="D79" s="115"/>
      <x:c r="E79" s="115"/>
      <x:c r="F79" s="134"/>
      <x:c r="G79" s="115"/>
      <x:c r="H79" s="115"/>
      <x:c r="I79" s="115"/>
      <x:c r="J79" s="115"/>
      <x:c r="K79" s="117"/>
      <x:c r="L79" s="126" t="str">
        <x:f>IF(A79="","",IFERROR(VLOOKUP(A79,'Eligibility'!$A$6:$U$205,15,FALSE),"REVIEW"))</x:f>
      </x:c>
      <x:c r="M79" s="114"/>
      <x:c r="N79" s="115"/>
      <x:c r="O79" s="115"/>
      <x:c r="P79" s="134"/>
      <x:c r="Q79" s="115"/>
      <x:c r="R79" s="117"/>
    </x:row>
    <x:row r="80">
      <x:c r="A80" s="114"/>
      <x:c r="B80" s="115"/>
      <x:c r="C80" s="115"/>
      <x:c r="D80" s="115"/>
      <x:c r="E80" s="115"/>
      <x:c r="F80" s="134"/>
      <x:c r="G80" s="115"/>
      <x:c r="H80" s="115"/>
      <x:c r="I80" s="115"/>
      <x:c r="J80" s="115"/>
      <x:c r="K80" s="117"/>
      <x:c r="L80" s="126" t="str">
        <x:f>IF(A80="","",IFERROR(VLOOKUP(A80,'Eligibility'!$A$6:$U$205,15,FALSE),"REVIEW"))</x:f>
      </x:c>
      <x:c r="M80" s="114"/>
      <x:c r="N80" s="115"/>
      <x:c r="O80" s="115"/>
      <x:c r="P80" s="134"/>
      <x:c r="Q80" s="115"/>
      <x:c r="R80" s="117"/>
    </x:row>
    <x:row r="81">
      <x:c r="A81" s="114"/>
      <x:c r="B81" s="115"/>
      <x:c r="C81" s="115"/>
      <x:c r="D81" s="115"/>
      <x:c r="E81" s="115"/>
      <x:c r="F81" s="134"/>
      <x:c r="G81" s="115"/>
      <x:c r="H81" s="115"/>
      <x:c r="I81" s="115"/>
      <x:c r="J81" s="115"/>
      <x:c r="K81" s="117"/>
      <x:c r="L81" s="126" t="str">
        <x:f>IF(A81="","",IFERROR(VLOOKUP(A81,'Eligibility'!$A$6:$U$205,15,FALSE),"REVIEW"))</x:f>
      </x:c>
      <x:c r="M81" s="114"/>
      <x:c r="N81" s="115"/>
      <x:c r="O81" s="115"/>
      <x:c r="P81" s="134"/>
      <x:c r="Q81" s="115"/>
      <x:c r="R81" s="117"/>
    </x:row>
    <x:row r="82">
      <x:c r="A82" s="114"/>
      <x:c r="B82" s="115"/>
      <x:c r="C82" s="115"/>
      <x:c r="D82" s="115"/>
      <x:c r="E82" s="115"/>
      <x:c r="F82" s="134"/>
      <x:c r="G82" s="115"/>
      <x:c r="H82" s="115"/>
      <x:c r="I82" s="115"/>
      <x:c r="J82" s="115"/>
      <x:c r="K82" s="117"/>
      <x:c r="L82" s="126" t="str">
        <x:f>IF(A82="","",IFERROR(VLOOKUP(A82,'Eligibility'!$A$6:$U$205,15,FALSE),"REVIEW"))</x:f>
      </x:c>
      <x:c r="M82" s="114"/>
      <x:c r="N82" s="115"/>
      <x:c r="O82" s="115"/>
      <x:c r="P82" s="134"/>
      <x:c r="Q82" s="115"/>
      <x:c r="R82" s="117"/>
    </x:row>
    <x:row r="83">
      <x:c r="A83" s="114"/>
      <x:c r="B83" s="115"/>
      <x:c r="C83" s="115"/>
      <x:c r="D83" s="115"/>
      <x:c r="E83" s="115"/>
      <x:c r="F83" s="134"/>
      <x:c r="G83" s="115"/>
      <x:c r="H83" s="115"/>
      <x:c r="I83" s="115"/>
      <x:c r="J83" s="115"/>
      <x:c r="K83" s="117"/>
      <x:c r="L83" s="126" t="str">
        <x:f>IF(A83="","",IFERROR(VLOOKUP(A83,'Eligibility'!$A$6:$U$205,15,FALSE),"REVIEW"))</x:f>
      </x:c>
      <x:c r="M83" s="114"/>
      <x:c r="N83" s="115"/>
      <x:c r="O83" s="115"/>
      <x:c r="P83" s="134"/>
      <x:c r="Q83" s="115"/>
      <x:c r="R83" s="117"/>
    </x:row>
    <x:row r="84">
      <x:c r="A84" s="114"/>
      <x:c r="B84" s="115"/>
      <x:c r="C84" s="115"/>
      <x:c r="D84" s="115"/>
      <x:c r="E84" s="115"/>
      <x:c r="F84" s="134"/>
      <x:c r="G84" s="115"/>
      <x:c r="H84" s="115"/>
      <x:c r="I84" s="115"/>
      <x:c r="J84" s="115"/>
      <x:c r="K84" s="117"/>
      <x:c r="L84" s="126" t="str">
        <x:f>IF(A84="","",IFERROR(VLOOKUP(A84,'Eligibility'!$A$6:$U$205,15,FALSE),"REVIEW"))</x:f>
      </x:c>
      <x:c r="M84" s="114"/>
      <x:c r="N84" s="115"/>
      <x:c r="O84" s="115"/>
      <x:c r="P84" s="134"/>
      <x:c r="Q84" s="115"/>
      <x:c r="R84" s="117"/>
    </x:row>
    <x:row r="85">
      <x:c r="A85" s="114"/>
      <x:c r="B85" s="115"/>
      <x:c r="C85" s="115"/>
      <x:c r="D85" s="115"/>
      <x:c r="E85" s="115"/>
      <x:c r="F85" s="134"/>
      <x:c r="G85" s="115"/>
      <x:c r="H85" s="115"/>
      <x:c r="I85" s="115"/>
      <x:c r="J85" s="115"/>
      <x:c r="K85" s="117"/>
      <x:c r="L85" s="126" t="str">
        <x:f>IF(A85="","",IFERROR(VLOOKUP(A85,'Eligibility'!$A$6:$U$205,15,FALSE),"REVIEW"))</x:f>
      </x:c>
      <x:c r="M85" s="114"/>
      <x:c r="N85" s="115"/>
      <x:c r="O85" s="115"/>
      <x:c r="P85" s="134"/>
      <x:c r="Q85" s="115"/>
      <x:c r="R85" s="117"/>
    </x:row>
    <x:row r="86">
      <x:c r="A86" s="114"/>
      <x:c r="B86" s="115"/>
      <x:c r="C86" s="115"/>
      <x:c r="D86" s="115"/>
      <x:c r="E86" s="115"/>
      <x:c r="F86" s="134"/>
      <x:c r="G86" s="115"/>
      <x:c r="H86" s="115"/>
      <x:c r="I86" s="115"/>
      <x:c r="J86" s="115"/>
      <x:c r="K86" s="117"/>
      <x:c r="L86" s="126" t="str">
        <x:f>IF(A86="","",IFERROR(VLOOKUP(A86,'Eligibility'!$A$6:$U$205,15,FALSE),"REVIEW"))</x:f>
      </x:c>
      <x:c r="M86" s="114"/>
      <x:c r="N86" s="115"/>
      <x:c r="O86" s="115"/>
      <x:c r="P86" s="134"/>
      <x:c r="Q86" s="115"/>
      <x:c r="R86" s="117"/>
    </x:row>
    <x:row r="87">
      <x:c r="A87" s="114"/>
      <x:c r="B87" s="115"/>
      <x:c r="C87" s="115"/>
      <x:c r="D87" s="115"/>
      <x:c r="E87" s="115"/>
      <x:c r="F87" s="134"/>
      <x:c r="G87" s="115"/>
      <x:c r="H87" s="115"/>
      <x:c r="I87" s="115"/>
      <x:c r="J87" s="115"/>
      <x:c r="K87" s="117"/>
      <x:c r="L87" s="126" t="str">
        <x:f>IF(A87="","",IFERROR(VLOOKUP(A87,'Eligibility'!$A$6:$U$205,15,FALSE),"REVIEW"))</x:f>
      </x:c>
      <x:c r="M87" s="114"/>
      <x:c r="N87" s="115"/>
      <x:c r="O87" s="115"/>
      <x:c r="P87" s="134"/>
      <x:c r="Q87" s="115"/>
      <x:c r="R87" s="117"/>
    </x:row>
    <x:row r="88">
      <x:c r="A88" s="114"/>
      <x:c r="B88" s="115"/>
      <x:c r="C88" s="115"/>
      <x:c r="D88" s="115"/>
      <x:c r="E88" s="115"/>
      <x:c r="F88" s="134"/>
      <x:c r="G88" s="115"/>
      <x:c r="H88" s="115"/>
      <x:c r="I88" s="115"/>
      <x:c r="J88" s="115"/>
      <x:c r="K88" s="117"/>
      <x:c r="L88" s="126" t="str">
        <x:f>IF(A88="","",IFERROR(VLOOKUP(A88,'Eligibility'!$A$6:$U$205,15,FALSE),"REVIEW"))</x:f>
      </x:c>
      <x:c r="M88" s="114"/>
      <x:c r="N88" s="115"/>
      <x:c r="O88" s="115"/>
      <x:c r="P88" s="134"/>
      <x:c r="Q88" s="115"/>
      <x:c r="R88" s="117"/>
    </x:row>
    <x:row r="89">
      <x:c r="A89" s="114"/>
      <x:c r="B89" s="115"/>
      <x:c r="C89" s="115"/>
      <x:c r="D89" s="115"/>
      <x:c r="E89" s="115"/>
      <x:c r="F89" s="134"/>
      <x:c r="G89" s="115"/>
      <x:c r="H89" s="115"/>
      <x:c r="I89" s="115"/>
      <x:c r="J89" s="115"/>
      <x:c r="K89" s="117"/>
      <x:c r="L89" s="126" t="str">
        <x:f>IF(A89="","",IFERROR(VLOOKUP(A89,'Eligibility'!$A$6:$U$205,15,FALSE),"REVIEW"))</x:f>
      </x:c>
      <x:c r="M89" s="114"/>
      <x:c r="N89" s="115"/>
      <x:c r="O89" s="115"/>
      <x:c r="P89" s="134"/>
      <x:c r="Q89" s="115"/>
      <x:c r="R89" s="117"/>
    </x:row>
    <x:row r="90">
      <x:c r="A90" s="114"/>
      <x:c r="B90" s="115"/>
      <x:c r="C90" s="115"/>
      <x:c r="D90" s="115"/>
      <x:c r="E90" s="115"/>
      <x:c r="F90" s="134"/>
      <x:c r="G90" s="115"/>
      <x:c r="H90" s="115"/>
      <x:c r="I90" s="115"/>
      <x:c r="J90" s="115"/>
      <x:c r="K90" s="117"/>
      <x:c r="L90" s="126" t="str">
        <x:f>IF(A90="","",IFERROR(VLOOKUP(A90,'Eligibility'!$A$6:$U$205,15,FALSE),"REVIEW"))</x:f>
      </x:c>
      <x:c r="M90" s="114"/>
      <x:c r="N90" s="115"/>
      <x:c r="O90" s="115"/>
      <x:c r="P90" s="134"/>
      <x:c r="Q90" s="115"/>
      <x:c r="R90" s="117"/>
    </x:row>
    <x:row r="91">
      <x:c r="A91" s="114"/>
      <x:c r="B91" s="115"/>
      <x:c r="C91" s="115"/>
      <x:c r="D91" s="115"/>
      <x:c r="E91" s="115"/>
      <x:c r="F91" s="134"/>
      <x:c r="G91" s="115"/>
      <x:c r="H91" s="115"/>
      <x:c r="I91" s="115"/>
      <x:c r="J91" s="115"/>
      <x:c r="K91" s="117"/>
      <x:c r="L91" s="126" t="str">
        <x:f>IF(A91="","",IFERROR(VLOOKUP(A91,'Eligibility'!$A$6:$U$205,15,FALSE),"REVIEW"))</x:f>
      </x:c>
      <x:c r="M91" s="114"/>
      <x:c r="N91" s="115"/>
      <x:c r="O91" s="115"/>
      <x:c r="P91" s="134"/>
      <x:c r="Q91" s="115"/>
      <x:c r="R91" s="117"/>
    </x:row>
    <x:row r="92">
      <x:c r="A92" s="114"/>
      <x:c r="B92" s="115"/>
      <x:c r="C92" s="115"/>
      <x:c r="D92" s="115"/>
      <x:c r="E92" s="115"/>
      <x:c r="F92" s="134"/>
      <x:c r="G92" s="115"/>
      <x:c r="H92" s="115"/>
      <x:c r="I92" s="115"/>
      <x:c r="J92" s="115"/>
      <x:c r="K92" s="117"/>
      <x:c r="L92" s="126" t="str">
        <x:f>IF(A92="","",IFERROR(VLOOKUP(A92,'Eligibility'!$A$6:$U$205,15,FALSE),"REVIEW"))</x:f>
      </x:c>
      <x:c r="M92" s="114"/>
      <x:c r="N92" s="115"/>
      <x:c r="O92" s="115"/>
      <x:c r="P92" s="134"/>
      <x:c r="Q92" s="115"/>
      <x:c r="R92" s="117"/>
    </x:row>
    <x:row r="93">
      <x:c r="A93" s="114"/>
      <x:c r="B93" s="115"/>
      <x:c r="C93" s="115"/>
      <x:c r="D93" s="115"/>
      <x:c r="E93" s="115"/>
      <x:c r="F93" s="134"/>
      <x:c r="G93" s="115"/>
      <x:c r="H93" s="115"/>
      <x:c r="I93" s="115"/>
      <x:c r="J93" s="115"/>
      <x:c r="K93" s="117"/>
      <x:c r="L93" s="126" t="str">
        <x:f>IF(A93="","",IFERROR(VLOOKUP(A93,'Eligibility'!$A$6:$U$205,15,FALSE),"REVIEW"))</x:f>
      </x:c>
      <x:c r="M93" s="114"/>
      <x:c r="N93" s="115"/>
      <x:c r="O93" s="115"/>
      <x:c r="P93" s="134"/>
      <x:c r="Q93" s="115"/>
      <x:c r="R93" s="117"/>
    </x:row>
    <x:row r="94">
      <x:c r="A94" s="114"/>
      <x:c r="B94" s="115"/>
      <x:c r="C94" s="115"/>
      <x:c r="D94" s="115"/>
      <x:c r="E94" s="115"/>
      <x:c r="F94" s="134"/>
      <x:c r="G94" s="115"/>
      <x:c r="H94" s="115"/>
      <x:c r="I94" s="115"/>
      <x:c r="J94" s="115"/>
      <x:c r="K94" s="117"/>
      <x:c r="L94" s="126" t="str">
        <x:f>IF(A94="","",IFERROR(VLOOKUP(A94,'Eligibility'!$A$6:$U$205,15,FALSE),"REVIEW"))</x:f>
      </x:c>
      <x:c r="M94" s="114"/>
      <x:c r="N94" s="115"/>
      <x:c r="O94" s="115"/>
      <x:c r="P94" s="134"/>
      <x:c r="Q94" s="115"/>
      <x:c r="R94" s="117"/>
    </x:row>
    <x:row r="95">
      <x:c r="A95" s="114"/>
      <x:c r="B95" s="115"/>
      <x:c r="C95" s="115"/>
      <x:c r="D95" s="115"/>
      <x:c r="E95" s="115"/>
      <x:c r="F95" s="134"/>
      <x:c r="G95" s="115"/>
      <x:c r="H95" s="115"/>
      <x:c r="I95" s="115"/>
      <x:c r="J95" s="115"/>
      <x:c r="K95" s="117"/>
      <x:c r="L95" s="126" t="str">
        <x:f>IF(A95="","",IFERROR(VLOOKUP(A95,'Eligibility'!$A$6:$U$205,15,FALSE),"REVIEW"))</x:f>
      </x:c>
      <x:c r="M95" s="114"/>
      <x:c r="N95" s="115"/>
      <x:c r="O95" s="115"/>
      <x:c r="P95" s="134"/>
      <x:c r="Q95" s="115"/>
      <x:c r="R95" s="117"/>
    </x:row>
    <x:row r="96">
      <x:c r="A96" s="114"/>
      <x:c r="B96" s="115"/>
      <x:c r="C96" s="115"/>
      <x:c r="D96" s="115"/>
      <x:c r="E96" s="115"/>
      <x:c r="F96" s="134"/>
      <x:c r="G96" s="115"/>
      <x:c r="H96" s="115"/>
      <x:c r="I96" s="115"/>
      <x:c r="J96" s="115"/>
      <x:c r="K96" s="117"/>
      <x:c r="L96" s="126" t="str">
        <x:f>IF(A96="","",IFERROR(VLOOKUP(A96,'Eligibility'!$A$6:$U$205,15,FALSE),"REVIEW"))</x:f>
      </x:c>
      <x:c r="M96" s="114"/>
      <x:c r="N96" s="115"/>
      <x:c r="O96" s="115"/>
      <x:c r="P96" s="134"/>
      <x:c r="Q96" s="115"/>
      <x:c r="R96" s="117"/>
    </x:row>
    <x:row r="97">
      <x:c r="A97" s="114"/>
      <x:c r="B97" s="115"/>
      <x:c r="C97" s="115"/>
      <x:c r="D97" s="115"/>
      <x:c r="E97" s="115"/>
      <x:c r="F97" s="134"/>
      <x:c r="G97" s="115"/>
      <x:c r="H97" s="115"/>
      <x:c r="I97" s="115"/>
      <x:c r="J97" s="115"/>
      <x:c r="K97" s="117"/>
      <x:c r="L97" s="126" t="str">
        <x:f>IF(A97="","",IFERROR(VLOOKUP(A97,'Eligibility'!$A$6:$U$205,15,FALSE),"REVIEW"))</x:f>
      </x:c>
      <x:c r="M97" s="114"/>
      <x:c r="N97" s="115"/>
      <x:c r="O97" s="115"/>
      <x:c r="P97" s="134"/>
      <x:c r="Q97" s="115"/>
      <x:c r="R97" s="117"/>
    </x:row>
    <x:row r="98">
      <x:c r="A98" s="114"/>
      <x:c r="B98" s="115"/>
      <x:c r="C98" s="115"/>
      <x:c r="D98" s="115"/>
      <x:c r="E98" s="115"/>
      <x:c r="F98" s="134"/>
      <x:c r="G98" s="115"/>
      <x:c r="H98" s="115"/>
      <x:c r="I98" s="115"/>
      <x:c r="J98" s="115"/>
      <x:c r="K98" s="117"/>
      <x:c r="L98" s="126" t="str">
        <x:f>IF(A98="","",IFERROR(VLOOKUP(A98,'Eligibility'!$A$6:$U$205,15,FALSE),"REVIEW"))</x:f>
      </x:c>
      <x:c r="M98" s="114"/>
      <x:c r="N98" s="115"/>
      <x:c r="O98" s="115"/>
      <x:c r="P98" s="134"/>
      <x:c r="Q98" s="115"/>
      <x:c r="R98" s="117"/>
    </x:row>
    <x:row r="99">
      <x:c r="A99" s="114"/>
      <x:c r="B99" s="115"/>
      <x:c r="C99" s="115"/>
      <x:c r="D99" s="115"/>
      <x:c r="E99" s="115"/>
      <x:c r="F99" s="134"/>
      <x:c r="G99" s="115"/>
      <x:c r="H99" s="115"/>
      <x:c r="I99" s="115"/>
      <x:c r="J99" s="115"/>
      <x:c r="K99" s="117"/>
      <x:c r="L99" s="126" t="str">
        <x:f>IF(A99="","",IFERROR(VLOOKUP(A99,'Eligibility'!$A$6:$U$205,15,FALSE),"REVIEW"))</x:f>
      </x:c>
      <x:c r="M99" s="114"/>
      <x:c r="N99" s="115"/>
      <x:c r="O99" s="115"/>
      <x:c r="P99" s="134"/>
      <x:c r="Q99" s="115"/>
      <x:c r="R99" s="117"/>
    </x:row>
    <x:row r="100">
      <x:c r="A100" s="114"/>
      <x:c r="B100" s="115"/>
      <x:c r="C100" s="115"/>
      <x:c r="D100" s="115"/>
      <x:c r="E100" s="115"/>
      <x:c r="F100" s="134"/>
      <x:c r="G100" s="115"/>
      <x:c r="H100" s="115"/>
      <x:c r="I100" s="115"/>
      <x:c r="J100" s="115"/>
      <x:c r="K100" s="117"/>
      <x:c r="L100" s="126" t="str">
        <x:f>IF(A100="","",IFERROR(VLOOKUP(A100,'Eligibility'!$A$6:$U$205,15,FALSE),"REVIEW"))</x:f>
      </x:c>
      <x:c r="M100" s="114"/>
      <x:c r="N100" s="115"/>
      <x:c r="O100" s="115"/>
      <x:c r="P100" s="134"/>
      <x:c r="Q100" s="115"/>
      <x:c r="R100" s="117"/>
    </x:row>
    <x:row r="101">
      <x:c r="A101" s="114"/>
      <x:c r="B101" s="115"/>
      <x:c r="C101" s="115"/>
      <x:c r="D101" s="115"/>
      <x:c r="E101" s="115"/>
      <x:c r="F101" s="134"/>
      <x:c r="G101" s="115"/>
      <x:c r="H101" s="115"/>
      <x:c r="I101" s="115"/>
      <x:c r="J101" s="115"/>
      <x:c r="K101" s="117"/>
      <x:c r="L101" s="126" t="str">
        <x:f>IF(A101="","",IFERROR(VLOOKUP(A101,'Eligibility'!$A$6:$U$205,15,FALSE),"REVIEW"))</x:f>
      </x:c>
      <x:c r="M101" s="114"/>
      <x:c r="N101" s="115"/>
      <x:c r="O101" s="115"/>
      <x:c r="P101" s="134"/>
      <x:c r="Q101" s="115"/>
      <x:c r="R101" s="117"/>
    </x:row>
    <x:row r="102">
      <x:c r="A102" s="114"/>
      <x:c r="B102" s="115"/>
      <x:c r="C102" s="115"/>
      <x:c r="D102" s="115"/>
      <x:c r="E102" s="115"/>
      <x:c r="F102" s="134"/>
      <x:c r="G102" s="115"/>
      <x:c r="H102" s="115"/>
      <x:c r="I102" s="115"/>
      <x:c r="J102" s="115"/>
      <x:c r="K102" s="117"/>
      <x:c r="L102" s="126" t="str">
        <x:f>IF(A102="","",IFERROR(VLOOKUP(A102,'Eligibility'!$A$6:$U$205,15,FALSE),"REVIEW"))</x:f>
      </x:c>
      <x:c r="M102" s="114"/>
      <x:c r="N102" s="115"/>
      <x:c r="O102" s="115"/>
      <x:c r="P102" s="134"/>
      <x:c r="Q102" s="115"/>
      <x:c r="R102" s="117"/>
    </x:row>
    <x:row r="103">
      <x:c r="A103" s="114"/>
      <x:c r="B103" s="115"/>
      <x:c r="C103" s="115"/>
      <x:c r="D103" s="115"/>
      <x:c r="E103" s="115"/>
      <x:c r="F103" s="134"/>
      <x:c r="G103" s="115"/>
      <x:c r="H103" s="115"/>
      <x:c r="I103" s="115"/>
      <x:c r="J103" s="115"/>
      <x:c r="K103" s="117"/>
      <x:c r="L103" s="126" t="str">
        <x:f>IF(A103="","",IFERROR(VLOOKUP(A103,'Eligibility'!$A$6:$U$205,15,FALSE),"REVIEW"))</x:f>
      </x:c>
      <x:c r="M103" s="114"/>
      <x:c r="N103" s="115"/>
      <x:c r="O103" s="115"/>
      <x:c r="P103" s="134"/>
      <x:c r="Q103" s="115"/>
      <x:c r="R103" s="117"/>
    </x:row>
    <x:row r="104">
      <x:c r="A104" s="114"/>
      <x:c r="B104" s="115"/>
      <x:c r="C104" s="115"/>
      <x:c r="D104" s="115"/>
      <x:c r="E104" s="115"/>
      <x:c r="F104" s="134"/>
      <x:c r="G104" s="115"/>
      <x:c r="H104" s="115"/>
      <x:c r="I104" s="115"/>
      <x:c r="J104" s="115"/>
      <x:c r="K104" s="117"/>
      <x:c r="L104" s="126" t="str">
        <x:f>IF(A104="","",IFERROR(VLOOKUP(A104,'Eligibility'!$A$6:$U$205,15,FALSE),"REVIEW"))</x:f>
      </x:c>
      <x:c r="M104" s="114"/>
      <x:c r="N104" s="115"/>
      <x:c r="O104" s="115"/>
      <x:c r="P104" s="134"/>
      <x:c r="Q104" s="115"/>
      <x:c r="R104" s="117"/>
    </x:row>
    <x:row r="105">
      <x:c r="A105" s="114"/>
      <x:c r="B105" s="115"/>
      <x:c r="C105" s="115"/>
      <x:c r="D105" s="115"/>
      <x:c r="E105" s="115"/>
      <x:c r="F105" s="134"/>
      <x:c r="G105" s="115"/>
      <x:c r="H105" s="115"/>
      <x:c r="I105" s="115"/>
      <x:c r="J105" s="115"/>
      <x:c r="K105" s="117"/>
      <x:c r="L105" s="126" t="str">
        <x:f>IF(A105="","",IFERROR(VLOOKUP(A105,'Eligibility'!$A$6:$U$205,15,FALSE),"REVIEW"))</x:f>
      </x:c>
      <x:c r="M105" s="114"/>
      <x:c r="N105" s="115"/>
      <x:c r="O105" s="115"/>
      <x:c r="P105" s="134"/>
      <x:c r="Q105" s="115"/>
      <x:c r="R105" s="117"/>
    </x:row>
    <x:row r="106">
      <x:c r="A106" s="114"/>
      <x:c r="B106" s="115"/>
      <x:c r="C106" s="115"/>
      <x:c r="D106" s="115"/>
      <x:c r="E106" s="115"/>
      <x:c r="F106" s="134"/>
      <x:c r="G106" s="115"/>
      <x:c r="H106" s="115"/>
      <x:c r="I106" s="115"/>
      <x:c r="J106" s="115"/>
      <x:c r="K106" s="117"/>
      <x:c r="L106" s="126" t="str">
        <x:f>IF(A106="","",IFERROR(VLOOKUP(A106,'Eligibility'!$A$6:$U$205,15,FALSE),"REVIEW"))</x:f>
      </x:c>
      <x:c r="M106" s="114"/>
      <x:c r="N106" s="115"/>
      <x:c r="O106" s="115"/>
      <x:c r="P106" s="134"/>
      <x:c r="Q106" s="115"/>
      <x:c r="R106" s="117"/>
    </x:row>
    <x:row r="107">
      <x:c r="A107" s="114"/>
      <x:c r="B107" s="115"/>
      <x:c r="C107" s="115"/>
      <x:c r="D107" s="115"/>
      <x:c r="E107" s="115"/>
      <x:c r="F107" s="134"/>
      <x:c r="G107" s="115"/>
      <x:c r="H107" s="115"/>
      <x:c r="I107" s="115"/>
      <x:c r="J107" s="115"/>
      <x:c r="K107" s="117"/>
      <x:c r="L107" s="126" t="str">
        <x:f>IF(A107="","",IFERROR(VLOOKUP(A107,'Eligibility'!$A$6:$U$205,15,FALSE),"REVIEW"))</x:f>
      </x:c>
      <x:c r="M107" s="114"/>
      <x:c r="N107" s="115"/>
      <x:c r="O107" s="115"/>
      <x:c r="P107" s="134"/>
      <x:c r="Q107" s="115"/>
      <x:c r="R107" s="117"/>
    </x:row>
    <x:row r="108">
      <x:c r="A108" s="114"/>
      <x:c r="B108" s="115"/>
      <x:c r="C108" s="115"/>
      <x:c r="D108" s="115"/>
      <x:c r="E108" s="115"/>
      <x:c r="F108" s="134"/>
      <x:c r="G108" s="115"/>
      <x:c r="H108" s="115"/>
      <x:c r="I108" s="115"/>
      <x:c r="J108" s="115"/>
      <x:c r="K108" s="117"/>
      <x:c r="L108" s="126" t="str">
        <x:f>IF(A108="","",IFERROR(VLOOKUP(A108,'Eligibility'!$A$6:$U$205,15,FALSE),"REVIEW"))</x:f>
      </x:c>
      <x:c r="M108" s="114"/>
      <x:c r="N108" s="115"/>
      <x:c r="O108" s="115"/>
      <x:c r="P108" s="134"/>
      <x:c r="Q108" s="115"/>
      <x:c r="R108" s="117"/>
    </x:row>
    <x:row r="109">
      <x:c r="A109" s="114"/>
      <x:c r="B109" s="115"/>
      <x:c r="C109" s="115"/>
      <x:c r="D109" s="115"/>
      <x:c r="E109" s="115"/>
      <x:c r="F109" s="134"/>
      <x:c r="G109" s="115"/>
      <x:c r="H109" s="115"/>
      <x:c r="I109" s="115"/>
      <x:c r="J109" s="115"/>
      <x:c r="K109" s="117"/>
      <x:c r="L109" s="126" t="str">
        <x:f>IF(A109="","",IFERROR(VLOOKUP(A109,'Eligibility'!$A$6:$U$205,15,FALSE),"REVIEW"))</x:f>
      </x:c>
      <x:c r="M109" s="114"/>
      <x:c r="N109" s="115"/>
      <x:c r="O109" s="115"/>
      <x:c r="P109" s="134"/>
      <x:c r="Q109" s="115"/>
      <x:c r="R109" s="117"/>
    </x:row>
    <x:row r="110">
      <x:c r="A110" s="114"/>
      <x:c r="B110" s="115"/>
      <x:c r="C110" s="115"/>
      <x:c r="D110" s="115"/>
      <x:c r="E110" s="115"/>
      <x:c r="F110" s="134"/>
      <x:c r="G110" s="115"/>
      <x:c r="H110" s="115"/>
      <x:c r="I110" s="115"/>
      <x:c r="J110" s="115"/>
      <x:c r="K110" s="117"/>
      <x:c r="L110" s="126" t="str">
        <x:f>IF(A110="","",IFERROR(VLOOKUP(A110,'Eligibility'!$A$6:$U$205,15,FALSE),"REVIEW"))</x:f>
      </x:c>
      <x:c r="M110" s="114"/>
      <x:c r="N110" s="115"/>
      <x:c r="O110" s="115"/>
      <x:c r="P110" s="134"/>
      <x:c r="Q110" s="115"/>
      <x:c r="R110" s="117"/>
    </x:row>
    <x:row r="111">
      <x:c r="A111" s="114"/>
      <x:c r="B111" s="115"/>
      <x:c r="C111" s="115"/>
      <x:c r="D111" s="115"/>
      <x:c r="E111" s="115"/>
      <x:c r="F111" s="134"/>
      <x:c r="G111" s="115"/>
      <x:c r="H111" s="115"/>
      <x:c r="I111" s="115"/>
      <x:c r="J111" s="115"/>
      <x:c r="K111" s="117"/>
      <x:c r="L111" s="126" t="str">
        <x:f>IF(A111="","",IFERROR(VLOOKUP(A111,'Eligibility'!$A$6:$U$205,15,FALSE),"REVIEW"))</x:f>
      </x:c>
      <x:c r="M111" s="114"/>
      <x:c r="N111" s="115"/>
      <x:c r="O111" s="115"/>
      <x:c r="P111" s="134"/>
      <x:c r="Q111" s="115"/>
      <x:c r="R111" s="117"/>
    </x:row>
    <x:row r="112">
      <x:c r="A112" s="114"/>
      <x:c r="B112" s="115"/>
      <x:c r="C112" s="115"/>
      <x:c r="D112" s="115"/>
      <x:c r="E112" s="115"/>
      <x:c r="F112" s="134"/>
      <x:c r="G112" s="115"/>
      <x:c r="H112" s="115"/>
      <x:c r="I112" s="115"/>
      <x:c r="J112" s="115"/>
      <x:c r="K112" s="117"/>
      <x:c r="L112" s="126" t="str">
        <x:f>IF(A112="","",IFERROR(VLOOKUP(A112,'Eligibility'!$A$6:$U$205,15,FALSE),"REVIEW"))</x:f>
      </x:c>
      <x:c r="M112" s="114"/>
      <x:c r="N112" s="115"/>
      <x:c r="O112" s="115"/>
      <x:c r="P112" s="134"/>
      <x:c r="Q112" s="115"/>
      <x:c r="R112" s="117"/>
    </x:row>
    <x:row r="113">
      <x:c r="A113" s="114"/>
      <x:c r="B113" s="115"/>
      <x:c r="C113" s="115"/>
      <x:c r="D113" s="115"/>
      <x:c r="E113" s="115"/>
      <x:c r="F113" s="134"/>
      <x:c r="G113" s="115"/>
      <x:c r="H113" s="115"/>
      <x:c r="I113" s="115"/>
      <x:c r="J113" s="115"/>
      <x:c r="K113" s="117"/>
      <x:c r="L113" s="126" t="str">
        <x:f>IF(A113="","",IFERROR(VLOOKUP(A113,'Eligibility'!$A$6:$U$205,15,FALSE),"REVIEW"))</x:f>
      </x:c>
      <x:c r="M113" s="114"/>
      <x:c r="N113" s="115"/>
      <x:c r="O113" s="115"/>
      <x:c r="P113" s="134"/>
      <x:c r="Q113" s="115"/>
      <x:c r="R113" s="117"/>
    </x:row>
    <x:row r="114">
      <x:c r="A114" s="114"/>
      <x:c r="B114" s="115"/>
      <x:c r="C114" s="115"/>
      <x:c r="D114" s="115"/>
      <x:c r="E114" s="115"/>
      <x:c r="F114" s="134"/>
      <x:c r="G114" s="115"/>
      <x:c r="H114" s="115"/>
      <x:c r="I114" s="115"/>
      <x:c r="J114" s="115"/>
      <x:c r="K114" s="117"/>
      <x:c r="L114" s="126" t="str">
        <x:f>IF(A114="","",IFERROR(VLOOKUP(A114,'Eligibility'!$A$6:$U$205,15,FALSE),"REVIEW"))</x:f>
      </x:c>
      <x:c r="M114" s="114"/>
      <x:c r="N114" s="115"/>
      <x:c r="O114" s="115"/>
      <x:c r="P114" s="134"/>
      <x:c r="Q114" s="115"/>
      <x:c r="R114" s="117"/>
    </x:row>
    <x:row r="115">
      <x:c r="A115" s="114"/>
      <x:c r="B115" s="115"/>
      <x:c r="C115" s="115"/>
      <x:c r="D115" s="115"/>
      <x:c r="E115" s="115"/>
      <x:c r="F115" s="134"/>
      <x:c r="G115" s="115"/>
      <x:c r="H115" s="115"/>
      <x:c r="I115" s="115"/>
      <x:c r="J115" s="115"/>
      <x:c r="K115" s="117"/>
      <x:c r="L115" s="126" t="str">
        <x:f>IF(A115="","",IFERROR(VLOOKUP(A115,'Eligibility'!$A$6:$U$205,15,FALSE),"REVIEW"))</x:f>
      </x:c>
      <x:c r="M115" s="114"/>
      <x:c r="N115" s="115"/>
      <x:c r="O115" s="115"/>
      <x:c r="P115" s="134"/>
      <x:c r="Q115" s="115"/>
      <x:c r="R115" s="117"/>
    </x:row>
    <x:row r="116">
      <x:c r="A116" s="114"/>
      <x:c r="B116" s="115"/>
      <x:c r="C116" s="115"/>
      <x:c r="D116" s="115"/>
      <x:c r="E116" s="115"/>
      <x:c r="F116" s="134"/>
      <x:c r="G116" s="115"/>
      <x:c r="H116" s="115"/>
      <x:c r="I116" s="115"/>
      <x:c r="J116" s="115"/>
      <x:c r="K116" s="117"/>
      <x:c r="L116" s="126" t="str">
        <x:f>IF(A116="","",IFERROR(VLOOKUP(A116,'Eligibility'!$A$6:$U$205,15,FALSE),"REVIEW"))</x:f>
      </x:c>
      <x:c r="M116" s="114"/>
      <x:c r="N116" s="115"/>
      <x:c r="O116" s="115"/>
      <x:c r="P116" s="134"/>
      <x:c r="Q116" s="115"/>
      <x:c r="R116" s="117"/>
    </x:row>
    <x:row r="117">
      <x:c r="A117" s="114"/>
      <x:c r="B117" s="115"/>
      <x:c r="C117" s="115"/>
      <x:c r="D117" s="115"/>
      <x:c r="E117" s="115"/>
      <x:c r="F117" s="134"/>
      <x:c r="G117" s="115"/>
      <x:c r="H117" s="115"/>
      <x:c r="I117" s="115"/>
      <x:c r="J117" s="115"/>
      <x:c r="K117" s="117"/>
      <x:c r="L117" s="126" t="str">
        <x:f>IF(A117="","",IFERROR(VLOOKUP(A117,'Eligibility'!$A$6:$U$205,15,FALSE),"REVIEW"))</x:f>
      </x:c>
      <x:c r="M117" s="114"/>
      <x:c r="N117" s="115"/>
      <x:c r="O117" s="115"/>
      <x:c r="P117" s="134"/>
      <x:c r="Q117" s="115"/>
      <x:c r="R117" s="117"/>
    </x:row>
    <x:row r="118">
      <x:c r="A118" s="114"/>
      <x:c r="B118" s="115"/>
      <x:c r="C118" s="115"/>
      <x:c r="D118" s="115"/>
      <x:c r="E118" s="115"/>
      <x:c r="F118" s="134"/>
      <x:c r="G118" s="115"/>
      <x:c r="H118" s="115"/>
      <x:c r="I118" s="115"/>
      <x:c r="J118" s="115"/>
      <x:c r="K118" s="117"/>
      <x:c r="L118" s="126" t="str">
        <x:f>IF(A118="","",IFERROR(VLOOKUP(A118,'Eligibility'!$A$6:$U$205,15,FALSE),"REVIEW"))</x:f>
      </x:c>
      <x:c r="M118" s="114"/>
      <x:c r="N118" s="115"/>
      <x:c r="O118" s="115"/>
      <x:c r="P118" s="134"/>
      <x:c r="Q118" s="115"/>
      <x:c r="R118" s="117"/>
    </x:row>
    <x:row r="119">
      <x:c r="A119" s="114"/>
      <x:c r="B119" s="115"/>
      <x:c r="C119" s="115"/>
      <x:c r="D119" s="115"/>
      <x:c r="E119" s="115"/>
      <x:c r="F119" s="134"/>
      <x:c r="G119" s="115"/>
      <x:c r="H119" s="115"/>
      <x:c r="I119" s="115"/>
      <x:c r="J119" s="115"/>
      <x:c r="K119" s="117"/>
      <x:c r="L119" s="126" t="str">
        <x:f>IF(A119="","",IFERROR(VLOOKUP(A119,'Eligibility'!$A$6:$U$205,15,FALSE),"REVIEW"))</x:f>
      </x:c>
      <x:c r="M119" s="114"/>
      <x:c r="N119" s="115"/>
      <x:c r="O119" s="115"/>
      <x:c r="P119" s="134"/>
      <x:c r="Q119" s="115"/>
      <x:c r="R119" s="117"/>
    </x:row>
    <x:row r="120">
      <x:c r="A120" s="114"/>
      <x:c r="B120" s="115"/>
      <x:c r="C120" s="115"/>
      <x:c r="D120" s="115"/>
      <x:c r="E120" s="115"/>
      <x:c r="F120" s="134"/>
      <x:c r="G120" s="115"/>
      <x:c r="H120" s="115"/>
      <x:c r="I120" s="115"/>
      <x:c r="J120" s="115"/>
      <x:c r="K120" s="117"/>
      <x:c r="L120" s="126" t="str">
        <x:f>IF(A120="","",IFERROR(VLOOKUP(A120,'Eligibility'!$A$6:$U$205,15,FALSE),"REVIEW"))</x:f>
      </x:c>
      <x:c r="M120" s="114"/>
      <x:c r="N120" s="115"/>
      <x:c r="O120" s="115"/>
      <x:c r="P120" s="134"/>
      <x:c r="Q120" s="115"/>
      <x:c r="R120" s="117"/>
    </x:row>
    <x:row r="121">
      <x:c r="A121" s="114"/>
      <x:c r="B121" s="115"/>
      <x:c r="C121" s="115"/>
      <x:c r="D121" s="115"/>
      <x:c r="E121" s="115"/>
      <x:c r="F121" s="134"/>
      <x:c r="G121" s="115"/>
      <x:c r="H121" s="115"/>
      <x:c r="I121" s="115"/>
      <x:c r="J121" s="115"/>
      <x:c r="K121" s="117"/>
      <x:c r="L121" s="126" t="str">
        <x:f>IF(A121="","",IFERROR(VLOOKUP(A121,'Eligibility'!$A$6:$U$205,15,FALSE),"REVIEW"))</x:f>
      </x:c>
      <x:c r="M121" s="114"/>
      <x:c r="N121" s="115"/>
      <x:c r="O121" s="115"/>
      <x:c r="P121" s="134"/>
      <x:c r="Q121" s="115"/>
      <x:c r="R121" s="117"/>
    </x:row>
    <x:row r="122">
      <x:c r="A122" s="114"/>
      <x:c r="B122" s="115"/>
      <x:c r="C122" s="115"/>
      <x:c r="D122" s="115"/>
      <x:c r="E122" s="115"/>
      <x:c r="F122" s="134"/>
      <x:c r="G122" s="115"/>
      <x:c r="H122" s="115"/>
      <x:c r="I122" s="115"/>
      <x:c r="J122" s="115"/>
      <x:c r="K122" s="117"/>
      <x:c r="L122" s="126" t="str">
        <x:f>IF(A122="","",IFERROR(VLOOKUP(A122,'Eligibility'!$A$6:$U$205,15,FALSE),"REVIEW"))</x:f>
      </x:c>
      <x:c r="M122" s="114"/>
      <x:c r="N122" s="115"/>
      <x:c r="O122" s="115"/>
      <x:c r="P122" s="134"/>
      <x:c r="Q122" s="115"/>
      <x:c r="R122" s="117"/>
    </x:row>
    <x:row r="123">
      <x:c r="A123" s="114"/>
      <x:c r="B123" s="115"/>
      <x:c r="C123" s="115"/>
      <x:c r="D123" s="115"/>
      <x:c r="E123" s="115"/>
      <x:c r="F123" s="134"/>
      <x:c r="G123" s="115"/>
      <x:c r="H123" s="115"/>
      <x:c r="I123" s="115"/>
      <x:c r="J123" s="115"/>
      <x:c r="K123" s="117"/>
      <x:c r="L123" s="126" t="str">
        <x:f>IF(A123="","",IFERROR(VLOOKUP(A123,'Eligibility'!$A$6:$U$205,15,FALSE),"REVIEW"))</x:f>
      </x:c>
      <x:c r="M123" s="114"/>
      <x:c r="N123" s="115"/>
      <x:c r="O123" s="115"/>
      <x:c r="P123" s="134"/>
      <x:c r="Q123" s="115"/>
      <x:c r="R123" s="117"/>
    </x:row>
    <x:row r="124">
      <x:c r="A124" s="114"/>
      <x:c r="B124" s="115"/>
      <x:c r="C124" s="115"/>
      <x:c r="D124" s="115"/>
      <x:c r="E124" s="115"/>
      <x:c r="F124" s="134"/>
      <x:c r="G124" s="115"/>
      <x:c r="H124" s="115"/>
      <x:c r="I124" s="115"/>
      <x:c r="J124" s="115"/>
      <x:c r="K124" s="117"/>
      <x:c r="L124" s="126" t="str">
        <x:f>IF(A124="","",IFERROR(VLOOKUP(A124,'Eligibility'!$A$6:$U$205,15,FALSE),"REVIEW"))</x:f>
      </x:c>
      <x:c r="M124" s="114"/>
      <x:c r="N124" s="115"/>
      <x:c r="O124" s="115"/>
      <x:c r="P124" s="134"/>
      <x:c r="Q124" s="115"/>
      <x:c r="R124" s="117"/>
    </x:row>
    <x:row r="125">
      <x:c r="A125" s="114"/>
      <x:c r="B125" s="115"/>
      <x:c r="C125" s="115"/>
      <x:c r="D125" s="115"/>
      <x:c r="E125" s="115"/>
      <x:c r="F125" s="134"/>
      <x:c r="G125" s="115"/>
      <x:c r="H125" s="115"/>
      <x:c r="I125" s="115"/>
      <x:c r="J125" s="115"/>
      <x:c r="K125" s="117"/>
      <x:c r="L125" s="126" t="str">
        <x:f>IF(A125="","",IFERROR(VLOOKUP(A125,'Eligibility'!$A$6:$U$205,15,FALSE),"REVIEW"))</x:f>
      </x:c>
      <x:c r="M125" s="114"/>
      <x:c r="N125" s="115"/>
      <x:c r="O125" s="115"/>
      <x:c r="P125" s="134"/>
      <x:c r="Q125" s="115"/>
      <x:c r="R125" s="117"/>
    </x:row>
    <x:row r="126">
      <x:c r="A126" s="114"/>
      <x:c r="B126" s="115"/>
      <x:c r="C126" s="115"/>
      <x:c r="D126" s="115"/>
      <x:c r="E126" s="115"/>
      <x:c r="F126" s="134"/>
      <x:c r="G126" s="115"/>
      <x:c r="H126" s="115"/>
      <x:c r="I126" s="115"/>
      <x:c r="J126" s="115"/>
      <x:c r="K126" s="117"/>
      <x:c r="L126" s="126" t="str">
        <x:f>IF(A126="","",IFERROR(VLOOKUP(A126,'Eligibility'!$A$6:$U$205,15,FALSE),"REVIEW"))</x:f>
      </x:c>
      <x:c r="M126" s="114"/>
      <x:c r="N126" s="115"/>
      <x:c r="O126" s="115"/>
      <x:c r="P126" s="134"/>
      <x:c r="Q126" s="115"/>
      <x:c r="R126" s="117"/>
    </x:row>
    <x:row r="127">
      <x:c r="A127" s="114"/>
      <x:c r="B127" s="115"/>
      <x:c r="C127" s="115"/>
      <x:c r="D127" s="115"/>
      <x:c r="E127" s="115"/>
      <x:c r="F127" s="134"/>
      <x:c r="G127" s="115"/>
      <x:c r="H127" s="115"/>
      <x:c r="I127" s="115"/>
      <x:c r="J127" s="115"/>
      <x:c r="K127" s="117"/>
      <x:c r="L127" s="126" t="str">
        <x:f>IF(A127="","",IFERROR(VLOOKUP(A127,'Eligibility'!$A$6:$U$205,15,FALSE),"REVIEW"))</x:f>
      </x:c>
      <x:c r="M127" s="114"/>
      <x:c r="N127" s="115"/>
      <x:c r="O127" s="115"/>
      <x:c r="P127" s="134"/>
      <x:c r="Q127" s="115"/>
      <x:c r="R127" s="117"/>
    </x:row>
    <x:row r="128">
      <x:c r="A128" s="114"/>
      <x:c r="B128" s="115"/>
      <x:c r="C128" s="115"/>
      <x:c r="D128" s="115"/>
      <x:c r="E128" s="115"/>
      <x:c r="F128" s="134"/>
      <x:c r="G128" s="115"/>
      <x:c r="H128" s="115"/>
      <x:c r="I128" s="115"/>
      <x:c r="J128" s="115"/>
      <x:c r="K128" s="117"/>
      <x:c r="L128" s="126" t="str">
        <x:f>IF(A128="","",IFERROR(VLOOKUP(A128,'Eligibility'!$A$6:$U$205,15,FALSE),"REVIEW"))</x:f>
      </x:c>
      <x:c r="M128" s="114"/>
      <x:c r="N128" s="115"/>
      <x:c r="O128" s="115"/>
      <x:c r="P128" s="134"/>
      <x:c r="Q128" s="115"/>
      <x:c r="R128" s="117"/>
    </x:row>
    <x:row r="129">
      <x:c r="A129" s="114"/>
      <x:c r="B129" s="115"/>
      <x:c r="C129" s="115"/>
      <x:c r="D129" s="115"/>
      <x:c r="E129" s="115"/>
      <x:c r="F129" s="134"/>
      <x:c r="G129" s="115"/>
      <x:c r="H129" s="115"/>
      <x:c r="I129" s="115"/>
      <x:c r="J129" s="115"/>
      <x:c r="K129" s="117"/>
      <x:c r="L129" s="126" t="str">
        <x:f>IF(A129="","",IFERROR(VLOOKUP(A129,'Eligibility'!$A$6:$U$205,15,FALSE),"REVIEW"))</x:f>
      </x:c>
      <x:c r="M129" s="114"/>
      <x:c r="N129" s="115"/>
      <x:c r="O129" s="115"/>
      <x:c r="P129" s="134"/>
      <x:c r="Q129" s="115"/>
      <x:c r="R129" s="117"/>
    </x:row>
    <x:row r="130">
      <x:c r="A130" s="114"/>
      <x:c r="B130" s="115"/>
      <x:c r="C130" s="115"/>
      <x:c r="D130" s="115"/>
      <x:c r="E130" s="115"/>
      <x:c r="F130" s="134"/>
      <x:c r="G130" s="115"/>
      <x:c r="H130" s="115"/>
      <x:c r="I130" s="115"/>
      <x:c r="J130" s="115"/>
      <x:c r="K130" s="117"/>
      <x:c r="L130" s="126" t="str">
        <x:f>IF(A130="","",IFERROR(VLOOKUP(A130,'Eligibility'!$A$6:$U$205,15,FALSE),"REVIEW"))</x:f>
      </x:c>
      <x:c r="M130" s="114"/>
      <x:c r="N130" s="115"/>
      <x:c r="O130" s="115"/>
      <x:c r="P130" s="134"/>
      <x:c r="Q130" s="115"/>
      <x:c r="R130" s="117"/>
    </x:row>
    <x:row r="131">
      <x:c r="A131" s="114"/>
      <x:c r="B131" s="115"/>
      <x:c r="C131" s="115"/>
      <x:c r="D131" s="115"/>
      <x:c r="E131" s="115"/>
      <x:c r="F131" s="134"/>
      <x:c r="G131" s="115"/>
      <x:c r="H131" s="115"/>
      <x:c r="I131" s="115"/>
      <x:c r="J131" s="115"/>
      <x:c r="K131" s="117"/>
      <x:c r="L131" s="126" t="str">
        <x:f>IF(A131="","",IFERROR(VLOOKUP(A131,'Eligibility'!$A$6:$U$205,15,FALSE),"REVIEW"))</x:f>
      </x:c>
      <x:c r="M131" s="114"/>
      <x:c r="N131" s="115"/>
      <x:c r="O131" s="115"/>
      <x:c r="P131" s="134"/>
      <x:c r="Q131" s="115"/>
      <x:c r="R131" s="117"/>
    </x:row>
    <x:row r="132">
      <x:c r="A132" s="114"/>
      <x:c r="B132" s="115"/>
      <x:c r="C132" s="115"/>
      <x:c r="D132" s="115"/>
      <x:c r="E132" s="115"/>
      <x:c r="F132" s="134"/>
      <x:c r="G132" s="115"/>
      <x:c r="H132" s="115"/>
      <x:c r="I132" s="115"/>
      <x:c r="J132" s="115"/>
      <x:c r="K132" s="117"/>
      <x:c r="L132" s="126" t="str">
        <x:f>IF(A132="","",IFERROR(VLOOKUP(A132,'Eligibility'!$A$6:$U$205,15,FALSE),"REVIEW"))</x:f>
      </x:c>
      <x:c r="M132" s="114"/>
      <x:c r="N132" s="115"/>
      <x:c r="O132" s="115"/>
      <x:c r="P132" s="134"/>
      <x:c r="Q132" s="115"/>
      <x:c r="R132" s="117"/>
    </x:row>
    <x:row r="133">
      <x:c r="A133" s="114"/>
      <x:c r="B133" s="115"/>
      <x:c r="C133" s="115"/>
      <x:c r="D133" s="115"/>
      <x:c r="E133" s="115"/>
      <x:c r="F133" s="134"/>
      <x:c r="G133" s="115"/>
      <x:c r="H133" s="115"/>
      <x:c r="I133" s="115"/>
      <x:c r="J133" s="115"/>
      <x:c r="K133" s="117"/>
      <x:c r="L133" s="126" t="str">
        <x:f>IF(A133="","",IFERROR(VLOOKUP(A133,'Eligibility'!$A$6:$U$205,15,FALSE),"REVIEW"))</x:f>
      </x:c>
      <x:c r="M133" s="114"/>
      <x:c r="N133" s="115"/>
      <x:c r="O133" s="115"/>
      <x:c r="P133" s="134"/>
      <x:c r="Q133" s="115"/>
      <x:c r="R133" s="117"/>
    </x:row>
    <x:row r="134">
      <x:c r="A134" s="114"/>
      <x:c r="B134" s="115"/>
      <x:c r="C134" s="115"/>
      <x:c r="D134" s="115"/>
      <x:c r="E134" s="115"/>
      <x:c r="F134" s="134"/>
      <x:c r="G134" s="115"/>
      <x:c r="H134" s="115"/>
      <x:c r="I134" s="115"/>
      <x:c r="J134" s="115"/>
      <x:c r="K134" s="117"/>
      <x:c r="L134" s="126" t="str">
        <x:f>IF(A134="","",IFERROR(VLOOKUP(A134,'Eligibility'!$A$6:$U$205,15,FALSE),"REVIEW"))</x:f>
      </x:c>
      <x:c r="M134" s="114"/>
      <x:c r="N134" s="115"/>
      <x:c r="O134" s="115"/>
      <x:c r="P134" s="134"/>
      <x:c r="Q134" s="115"/>
      <x:c r="R134" s="117"/>
    </x:row>
    <x:row r="135">
      <x:c r="A135" s="114"/>
      <x:c r="B135" s="115"/>
      <x:c r="C135" s="115"/>
      <x:c r="D135" s="115"/>
      <x:c r="E135" s="115"/>
      <x:c r="F135" s="134"/>
      <x:c r="G135" s="115"/>
      <x:c r="H135" s="115"/>
      <x:c r="I135" s="115"/>
      <x:c r="J135" s="115"/>
      <x:c r="K135" s="117"/>
      <x:c r="L135" s="126" t="str">
        <x:f>IF(A135="","",IFERROR(VLOOKUP(A135,'Eligibility'!$A$6:$U$205,15,FALSE),"REVIEW"))</x:f>
      </x:c>
      <x:c r="M135" s="114"/>
      <x:c r="N135" s="115"/>
      <x:c r="O135" s="115"/>
      <x:c r="P135" s="134"/>
      <x:c r="Q135" s="115"/>
      <x:c r="R135" s="117"/>
    </x:row>
    <x:row r="136">
      <x:c r="A136" s="114"/>
      <x:c r="B136" s="115"/>
      <x:c r="C136" s="115"/>
      <x:c r="D136" s="115"/>
      <x:c r="E136" s="115"/>
      <x:c r="F136" s="134"/>
      <x:c r="G136" s="115"/>
      <x:c r="H136" s="115"/>
      <x:c r="I136" s="115"/>
      <x:c r="J136" s="115"/>
      <x:c r="K136" s="117"/>
      <x:c r="L136" s="126" t="str">
        <x:f>IF(A136="","",IFERROR(VLOOKUP(A136,'Eligibility'!$A$6:$U$205,15,FALSE),"REVIEW"))</x:f>
      </x:c>
      <x:c r="M136" s="114"/>
      <x:c r="N136" s="115"/>
      <x:c r="O136" s="115"/>
      <x:c r="P136" s="134"/>
      <x:c r="Q136" s="115"/>
      <x:c r="R136" s="117"/>
    </x:row>
    <x:row r="137">
      <x:c r="A137" s="114"/>
      <x:c r="B137" s="115"/>
      <x:c r="C137" s="115"/>
      <x:c r="D137" s="115"/>
      <x:c r="E137" s="115"/>
      <x:c r="F137" s="134"/>
      <x:c r="G137" s="115"/>
      <x:c r="H137" s="115"/>
      <x:c r="I137" s="115"/>
      <x:c r="J137" s="115"/>
      <x:c r="K137" s="117"/>
      <x:c r="L137" s="126" t="str">
        <x:f>IF(A137="","",IFERROR(VLOOKUP(A137,'Eligibility'!$A$6:$U$205,15,FALSE),"REVIEW"))</x:f>
      </x:c>
      <x:c r="M137" s="114"/>
      <x:c r="N137" s="115"/>
      <x:c r="O137" s="115"/>
      <x:c r="P137" s="134"/>
      <x:c r="Q137" s="115"/>
      <x:c r="R137" s="117"/>
    </x:row>
    <x:row r="138">
      <x:c r="A138" s="114"/>
      <x:c r="B138" s="115"/>
      <x:c r="C138" s="115"/>
      <x:c r="D138" s="115"/>
      <x:c r="E138" s="115"/>
      <x:c r="F138" s="134"/>
      <x:c r="G138" s="115"/>
      <x:c r="H138" s="115"/>
      <x:c r="I138" s="115"/>
      <x:c r="J138" s="115"/>
      <x:c r="K138" s="117"/>
      <x:c r="L138" s="126" t="str">
        <x:f>IF(A138="","",IFERROR(VLOOKUP(A138,'Eligibility'!$A$6:$U$205,15,FALSE),"REVIEW"))</x:f>
      </x:c>
      <x:c r="M138" s="114"/>
      <x:c r="N138" s="115"/>
      <x:c r="O138" s="115"/>
      <x:c r="P138" s="134"/>
      <x:c r="Q138" s="115"/>
      <x:c r="R138" s="117"/>
    </x:row>
    <x:row r="139">
      <x:c r="A139" s="114"/>
      <x:c r="B139" s="115"/>
      <x:c r="C139" s="115"/>
      <x:c r="D139" s="115"/>
      <x:c r="E139" s="115"/>
      <x:c r="F139" s="134"/>
      <x:c r="G139" s="115"/>
      <x:c r="H139" s="115"/>
      <x:c r="I139" s="115"/>
      <x:c r="J139" s="115"/>
      <x:c r="K139" s="117"/>
      <x:c r="L139" s="126" t="str">
        <x:f>IF(A139="","",IFERROR(VLOOKUP(A139,'Eligibility'!$A$6:$U$205,15,FALSE),"REVIEW"))</x:f>
      </x:c>
      <x:c r="M139" s="114"/>
      <x:c r="N139" s="115"/>
      <x:c r="O139" s="115"/>
      <x:c r="P139" s="134"/>
      <x:c r="Q139" s="115"/>
      <x:c r="R139" s="117"/>
    </x:row>
    <x:row r="140">
      <x:c r="A140" s="114"/>
      <x:c r="B140" s="115"/>
      <x:c r="C140" s="115"/>
      <x:c r="D140" s="115"/>
      <x:c r="E140" s="115"/>
      <x:c r="F140" s="134"/>
      <x:c r="G140" s="115"/>
      <x:c r="H140" s="115"/>
      <x:c r="I140" s="115"/>
      <x:c r="J140" s="115"/>
      <x:c r="K140" s="117"/>
      <x:c r="L140" s="126" t="str">
        <x:f>IF(A140="","",IFERROR(VLOOKUP(A140,'Eligibility'!$A$6:$U$205,15,FALSE),"REVIEW"))</x:f>
      </x:c>
      <x:c r="M140" s="114"/>
      <x:c r="N140" s="115"/>
      <x:c r="O140" s="115"/>
      <x:c r="P140" s="134"/>
      <x:c r="Q140" s="115"/>
      <x:c r="R140" s="117"/>
    </x:row>
    <x:row r="141">
      <x:c r="A141" s="114"/>
      <x:c r="B141" s="115"/>
      <x:c r="C141" s="115"/>
      <x:c r="D141" s="115"/>
      <x:c r="E141" s="115"/>
      <x:c r="F141" s="134"/>
      <x:c r="G141" s="115"/>
      <x:c r="H141" s="115"/>
      <x:c r="I141" s="115"/>
      <x:c r="J141" s="115"/>
      <x:c r="K141" s="117"/>
      <x:c r="L141" s="126" t="str">
        <x:f>IF(A141="","",IFERROR(VLOOKUP(A141,'Eligibility'!$A$6:$U$205,15,FALSE),"REVIEW"))</x:f>
      </x:c>
      <x:c r="M141" s="114"/>
      <x:c r="N141" s="115"/>
      <x:c r="O141" s="115"/>
      <x:c r="P141" s="134"/>
      <x:c r="Q141" s="115"/>
      <x:c r="R141" s="117"/>
    </x:row>
    <x:row r="142">
      <x:c r="A142" s="114"/>
      <x:c r="B142" s="115"/>
      <x:c r="C142" s="115"/>
      <x:c r="D142" s="115"/>
      <x:c r="E142" s="115"/>
      <x:c r="F142" s="134"/>
      <x:c r="G142" s="115"/>
      <x:c r="H142" s="115"/>
      <x:c r="I142" s="115"/>
      <x:c r="J142" s="115"/>
      <x:c r="K142" s="117"/>
      <x:c r="L142" s="126" t="str">
        <x:f>IF(A142="","",IFERROR(VLOOKUP(A142,'Eligibility'!$A$6:$U$205,15,FALSE),"REVIEW"))</x:f>
      </x:c>
      <x:c r="M142" s="114"/>
      <x:c r="N142" s="115"/>
      <x:c r="O142" s="115"/>
      <x:c r="P142" s="134"/>
      <x:c r="Q142" s="115"/>
      <x:c r="R142" s="117"/>
    </x:row>
    <x:row r="143">
      <x:c r="A143" s="114"/>
      <x:c r="B143" s="115"/>
      <x:c r="C143" s="115"/>
      <x:c r="D143" s="115"/>
      <x:c r="E143" s="115"/>
      <x:c r="F143" s="134"/>
      <x:c r="G143" s="115"/>
      <x:c r="H143" s="115"/>
      <x:c r="I143" s="115"/>
      <x:c r="J143" s="115"/>
      <x:c r="K143" s="117"/>
      <x:c r="L143" s="126" t="str">
        <x:f>IF(A143="","",IFERROR(VLOOKUP(A143,'Eligibility'!$A$6:$U$205,15,FALSE),"REVIEW"))</x:f>
      </x:c>
      <x:c r="M143" s="114"/>
      <x:c r="N143" s="115"/>
      <x:c r="O143" s="115"/>
      <x:c r="P143" s="134"/>
      <x:c r="Q143" s="115"/>
      <x:c r="R143" s="117"/>
    </x:row>
    <x:row r="144">
      <x:c r="A144" s="114"/>
      <x:c r="B144" s="115"/>
      <x:c r="C144" s="115"/>
      <x:c r="D144" s="115"/>
      <x:c r="E144" s="115"/>
      <x:c r="F144" s="134"/>
      <x:c r="G144" s="115"/>
      <x:c r="H144" s="115"/>
      <x:c r="I144" s="115"/>
      <x:c r="J144" s="115"/>
      <x:c r="K144" s="117"/>
      <x:c r="L144" s="126" t="str">
        <x:f>IF(A144="","",IFERROR(VLOOKUP(A144,'Eligibility'!$A$6:$U$205,15,FALSE),"REVIEW"))</x:f>
      </x:c>
      <x:c r="M144" s="114"/>
      <x:c r="N144" s="115"/>
      <x:c r="O144" s="115"/>
      <x:c r="P144" s="134"/>
      <x:c r="Q144" s="115"/>
      <x:c r="R144" s="117"/>
    </x:row>
    <x:row r="145">
      <x:c r="A145" s="114"/>
      <x:c r="B145" s="115"/>
      <x:c r="C145" s="115"/>
      <x:c r="D145" s="115"/>
      <x:c r="E145" s="115"/>
      <x:c r="F145" s="134"/>
      <x:c r="G145" s="115"/>
      <x:c r="H145" s="115"/>
      <x:c r="I145" s="115"/>
      <x:c r="J145" s="115"/>
      <x:c r="K145" s="117"/>
      <x:c r="L145" s="126" t="str">
        <x:f>IF(A145="","",IFERROR(VLOOKUP(A145,'Eligibility'!$A$6:$U$205,15,FALSE),"REVIEW"))</x:f>
      </x:c>
      <x:c r="M145" s="114"/>
      <x:c r="N145" s="115"/>
      <x:c r="O145" s="115"/>
      <x:c r="P145" s="134"/>
      <x:c r="Q145" s="115"/>
      <x:c r="R145" s="117"/>
    </x:row>
    <x:row r="146">
      <x:c r="A146" s="114"/>
      <x:c r="B146" s="115"/>
      <x:c r="C146" s="115"/>
      <x:c r="D146" s="115"/>
      <x:c r="E146" s="115"/>
      <x:c r="F146" s="134"/>
      <x:c r="G146" s="115"/>
      <x:c r="H146" s="115"/>
      <x:c r="I146" s="115"/>
      <x:c r="J146" s="115"/>
      <x:c r="K146" s="117"/>
      <x:c r="L146" s="126" t="str">
        <x:f>IF(A146="","",IFERROR(VLOOKUP(A146,'Eligibility'!$A$6:$U$205,15,FALSE),"REVIEW"))</x:f>
      </x:c>
      <x:c r="M146" s="114"/>
      <x:c r="N146" s="115"/>
      <x:c r="O146" s="115"/>
      <x:c r="P146" s="134"/>
      <x:c r="Q146" s="115"/>
      <x:c r="R146" s="117"/>
    </x:row>
    <x:row r="147">
      <x:c r="A147" s="114"/>
      <x:c r="B147" s="115"/>
      <x:c r="C147" s="115"/>
      <x:c r="D147" s="115"/>
      <x:c r="E147" s="115"/>
      <x:c r="F147" s="134"/>
      <x:c r="G147" s="115"/>
      <x:c r="H147" s="115"/>
      <x:c r="I147" s="115"/>
      <x:c r="J147" s="115"/>
      <x:c r="K147" s="117"/>
      <x:c r="L147" s="126" t="str">
        <x:f>IF(A147="","",IFERROR(VLOOKUP(A147,'Eligibility'!$A$6:$U$205,15,FALSE),"REVIEW"))</x:f>
      </x:c>
      <x:c r="M147" s="114"/>
      <x:c r="N147" s="115"/>
      <x:c r="O147" s="115"/>
      <x:c r="P147" s="134"/>
      <x:c r="Q147" s="115"/>
      <x:c r="R147" s="117"/>
    </x:row>
    <x:row r="148">
      <x:c r="A148" s="114"/>
      <x:c r="B148" s="115"/>
      <x:c r="C148" s="115"/>
      <x:c r="D148" s="115"/>
      <x:c r="E148" s="115"/>
      <x:c r="F148" s="134"/>
      <x:c r="G148" s="115"/>
      <x:c r="H148" s="115"/>
      <x:c r="I148" s="115"/>
      <x:c r="J148" s="115"/>
      <x:c r="K148" s="117"/>
      <x:c r="L148" s="126" t="str">
        <x:f>IF(A148="","",IFERROR(VLOOKUP(A148,'Eligibility'!$A$6:$U$205,15,FALSE),"REVIEW"))</x:f>
      </x:c>
      <x:c r="M148" s="114"/>
      <x:c r="N148" s="115"/>
      <x:c r="O148" s="115"/>
      <x:c r="P148" s="134"/>
      <x:c r="Q148" s="115"/>
      <x:c r="R148" s="117"/>
    </x:row>
    <x:row r="149">
      <x:c r="A149" s="114"/>
      <x:c r="B149" s="115"/>
      <x:c r="C149" s="115"/>
      <x:c r="D149" s="115"/>
      <x:c r="E149" s="115"/>
      <x:c r="F149" s="134"/>
      <x:c r="G149" s="115"/>
      <x:c r="H149" s="115"/>
      <x:c r="I149" s="115"/>
      <x:c r="J149" s="115"/>
      <x:c r="K149" s="117"/>
      <x:c r="L149" s="126" t="str">
        <x:f>IF(A149="","",IFERROR(VLOOKUP(A149,'Eligibility'!$A$6:$U$205,15,FALSE),"REVIEW"))</x:f>
      </x:c>
      <x:c r="M149" s="114"/>
      <x:c r="N149" s="115"/>
      <x:c r="O149" s="115"/>
      <x:c r="P149" s="134"/>
      <x:c r="Q149" s="115"/>
      <x:c r="R149" s="117"/>
    </x:row>
    <x:row r="150">
      <x:c r="A150" s="114"/>
      <x:c r="B150" s="115"/>
      <x:c r="C150" s="115"/>
      <x:c r="D150" s="115"/>
      <x:c r="E150" s="115"/>
      <x:c r="F150" s="134"/>
      <x:c r="G150" s="115"/>
      <x:c r="H150" s="115"/>
      <x:c r="I150" s="115"/>
      <x:c r="J150" s="115"/>
      <x:c r="K150" s="117"/>
      <x:c r="L150" s="126" t="str">
        <x:f>IF(A150="","",IFERROR(VLOOKUP(A150,'Eligibility'!$A$6:$U$205,15,FALSE),"REVIEW"))</x:f>
      </x:c>
      <x:c r="M150" s="114"/>
      <x:c r="N150" s="115"/>
      <x:c r="O150" s="115"/>
      <x:c r="P150" s="134"/>
      <x:c r="Q150" s="115"/>
      <x:c r="R150" s="117"/>
    </x:row>
    <x:row r="151">
      <x:c r="A151" s="114"/>
      <x:c r="B151" s="115"/>
      <x:c r="C151" s="115"/>
      <x:c r="D151" s="115"/>
      <x:c r="E151" s="115"/>
      <x:c r="F151" s="134"/>
      <x:c r="G151" s="115"/>
      <x:c r="H151" s="115"/>
      <x:c r="I151" s="115"/>
      <x:c r="J151" s="115"/>
      <x:c r="K151" s="117"/>
      <x:c r="L151" s="126" t="str">
        <x:f>IF(A151="","",IFERROR(VLOOKUP(A151,'Eligibility'!$A$6:$U$205,15,FALSE),"REVIEW"))</x:f>
      </x:c>
      <x:c r="M151" s="114"/>
      <x:c r="N151" s="115"/>
      <x:c r="O151" s="115"/>
      <x:c r="P151" s="134"/>
      <x:c r="Q151" s="115"/>
      <x:c r="R151" s="117"/>
    </x:row>
    <x:row r="152">
      <x:c r="A152" s="114"/>
      <x:c r="B152" s="115"/>
      <x:c r="C152" s="115"/>
      <x:c r="D152" s="115"/>
      <x:c r="E152" s="115"/>
      <x:c r="F152" s="134"/>
      <x:c r="G152" s="115"/>
      <x:c r="H152" s="115"/>
      <x:c r="I152" s="115"/>
      <x:c r="J152" s="115"/>
      <x:c r="K152" s="117"/>
      <x:c r="L152" s="126" t="str">
        <x:f>IF(A152="","",IFERROR(VLOOKUP(A152,'Eligibility'!$A$6:$U$205,15,FALSE),"REVIEW"))</x:f>
      </x:c>
      <x:c r="M152" s="114"/>
      <x:c r="N152" s="115"/>
      <x:c r="O152" s="115"/>
      <x:c r="P152" s="134"/>
      <x:c r="Q152" s="115"/>
      <x:c r="R152" s="117"/>
    </x:row>
    <x:row r="153">
      <x:c r="A153" s="114"/>
      <x:c r="B153" s="115"/>
      <x:c r="C153" s="115"/>
      <x:c r="D153" s="115"/>
      <x:c r="E153" s="115"/>
      <x:c r="F153" s="134"/>
      <x:c r="G153" s="115"/>
      <x:c r="H153" s="115"/>
      <x:c r="I153" s="115"/>
      <x:c r="J153" s="115"/>
      <x:c r="K153" s="117"/>
      <x:c r="L153" s="126" t="str">
        <x:f>IF(A153="","",IFERROR(VLOOKUP(A153,'Eligibility'!$A$6:$U$205,15,FALSE),"REVIEW"))</x:f>
      </x:c>
      <x:c r="M153" s="114"/>
      <x:c r="N153" s="115"/>
      <x:c r="O153" s="115"/>
      <x:c r="P153" s="134"/>
      <x:c r="Q153" s="115"/>
      <x:c r="R153" s="117"/>
    </x:row>
    <x:row r="154">
      <x:c r="A154" s="114"/>
      <x:c r="B154" s="115"/>
      <x:c r="C154" s="115"/>
      <x:c r="D154" s="115"/>
      <x:c r="E154" s="115"/>
      <x:c r="F154" s="134"/>
      <x:c r="G154" s="115"/>
      <x:c r="H154" s="115"/>
      <x:c r="I154" s="115"/>
      <x:c r="J154" s="115"/>
      <x:c r="K154" s="117"/>
      <x:c r="L154" s="126" t="str">
        <x:f>IF(A154="","",IFERROR(VLOOKUP(A154,'Eligibility'!$A$6:$U$205,15,FALSE),"REVIEW"))</x:f>
      </x:c>
      <x:c r="M154" s="114"/>
      <x:c r="N154" s="115"/>
      <x:c r="O154" s="115"/>
      <x:c r="P154" s="134"/>
      <x:c r="Q154" s="115"/>
      <x:c r="R154" s="117"/>
    </x:row>
    <x:row r="155">
      <x:c r="A155" s="114"/>
      <x:c r="B155" s="115"/>
      <x:c r="C155" s="115"/>
      <x:c r="D155" s="115"/>
      <x:c r="E155" s="115"/>
      <x:c r="F155" s="134"/>
      <x:c r="G155" s="115"/>
      <x:c r="H155" s="115"/>
      <x:c r="I155" s="115"/>
      <x:c r="J155" s="115"/>
      <x:c r="K155" s="117"/>
      <x:c r="L155" s="126" t="str">
        <x:f>IF(A155="","",IFERROR(VLOOKUP(A155,'Eligibility'!$A$6:$U$205,15,FALSE),"REVIEW"))</x:f>
      </x:c>
      <x:c r="M155" s="114"/>
      <x:c r="N155" s="115"/>
      <x:c r="O155" s="115"/>
      <x:c r="P155" s="134"/>
      <x:c r="Q155" s="115"/>
      <x:c r="R155" s="117"/>
    </x:row>
    <x:row r="156">
      <x:c r="A156" s="114"/>
      <x:c r="B156" s="115"/>
      <x:c r="C156" s="115"/>
      <x:c r="D156" s="115"/>
      <x:c r="E156" s="115"/>
      <x:c r="F156" s="134"/>
      <x:c r="G156" s="115"/>
      <x:c r="H156" s="115"/>
      <x:c r="I156" s="115"/>
      <x:c r="J156" s="115"/>
      <x:c r="K156" s="117"/>
      <x:c r="L156" s="126" t="str">
        <x:f>IF(A156="","",IFERROR(VLOOKUP(A156,'Eligibility'!$A$6:$U$205,15,FALSE),"REVIEW"))</x:f>
      </x:c>
      <x:c r="M156" s="114"/>
      <x:c r="N156" s="115"/>
      <x:c r="O156" s="115"/>
      <x:c r="P156" s="134"/>
      <x:c r="Q156" s="115"/>
      <x:c r="R156" s="117"/>
    </x:row>
    <x:row r="157">
      <x:c r="A157" s="114"/>
      <x:c r="B157" s="115"/>
      <x:c r="C157" s="115"/>
      <x:c r="D157" s="115"/>
      <x:c r="E157" s="115"/>
      <x:c r="F157" s="134"/>
      <x:c r="G157" s="115"/>
      <x:c r="H157" s="115"/>
      <x:c r="I157" s="115"/>
      <x:c r="J157" s="115"/>
      <x:c r="K157" s="117"/>
      <x:c r="L157" s="126" t="str">
        <x:f>IF(A157="","",IFERROR(VLOOKUP(A157,'Eligibility'!$A$6:$U$205,15,FALSE),"REVIEW"))</x:f>
      </x:c>
      <x:c r="M157" s="114"/>
      <x:c r="N157" s="115"/>
      <x:c r="O157" s="115"/>
      <x:c r="P157" s="134"/>
      <x:c r="Q157" s="115"/>
      <x:c r="R157" s="117"/>
    </x:row>
    <x:row r="158">
      <x:c r="A158" s="114"/>
      <x:c r="B158" s="115"/>
      <x:c r="C158" s="115"/>
      <x:c r="D158" s="115"/>
      <x:c r="E158" s="115"/>
      <x:c r="F158" s="134"/>
      <x:c r="G158" s="115"/>
      <x:c r="H158" s="115"/>
      <x:c r="I158" s="115"/>
      <x:c r="J158" s="115"/>
      <x:c r="K158" s="117"/>
      <x:c r="L158" s="126" t="str">
        <x:f>IF(A158="","",IFERROR(VLOOKUP(A158,'Eligibility'!$A$6:$U$205,15,FALSE),"REVIEW"))</x:f>
      </x:c>
      <x:c r="M158" s="114"/>
      <x:c r="N158" s="115"/>
      <x:c r="O158" s="115"/>
      <x:c r="P158" s="134"/>
      <x:c r="Q158" s="115"/>
      <x:c r="R158" s="117"/>
    </x:row>
    <x:row r="159">
      <x:c r="A159" s="114"/>
      <x:c r="B159" s="115"/>
      <x:c r="C159" s="115"/>
      <x:c r="D159" s="115"/>
      <x:c r="E159" s="115"/>
      <x:c r="F159" s="134"/>
      <x:c r="G159" s="115"/>
      <x:c r="H159" s="115"/>
      <x:c r="I159" s="115"/>
      <x:c r="J159" s="115"/>
      <x:c r="K159" s="117"/>
      <x:c r="L159" s="126" t="str">
        <x:f>IF(A159="","",IFERROR(VLOOKUP(A159,'Eligibility'!$A$6:$U$205,15,FALSE),"REVIEW"))</x:f>
      </x:c>
      <x:c r="M159" s="114"/>
      <x:c r="N159" s="115"/>
      <x:c r="O159" s="115"/>
      <x:c r="P159" s="134"/>
      <x:c r="Q159" s="115"/>
      <x:c r="R159" s="117"/>
    </x:row>
    <x:row r="160">
      <x:c r="A160" s="114"/>
      <x:c r="B160" s="115"/>
      <x:c r="C160" s="115"/>
      <x:c r="D160" s="115"/>
      <x:c r="E160" s="115"/>
      <x:c r="F160" s="134"/>
      <x:c r="G160" s="115"/>
      <x:c r="H160" s="115"/>
      <x:c r="I160" s="115"/>
      <x:c r="J160" s="115"/>
      <x:c r="K160" s="117"/>
      <x:c r="L160" s="126" t="str">
        <x:f>IF(A160="","",IFERROR(VLOOKUP(A160,'Eligibility'!$A$6:$U$205,15,FALSE),"REVIEW"))</x:f>
      </x:c>
      <x:c r="M160" s="114"/>
      <x:c r="N160" s="115"/>
      <x:c r="O160" s="115"/>
      <x:c r="P160" s="134"/>
      <x:c r="Q160" s="115"/>
      <x:c r="R160" s="117"/>
    </x:row>
    <x:row r="161">
      <x:c r="A161" s="114"/>
      <x:c r="B161" s="115"/>
      <x:c r="C161" s="115"/>
      <x:c r="D161" s="115"/>
      <x:c r="E161" s="115"/>
      <x:c r="F161" s="134"/>
      <x:c r="G161" s="115"/>
      <x:c r="H161" s="115"/>
      <x:c r="I161" s="115"/>
      <x:c r="J161" s="115"/>
      <x:c r="K161" s="117"/>
      <x:c r="L161" s="126" t="str">
        <x:f>IF(A161="","",IFERROR(VLOOKUP(A161,'Eligibility'!$A$6:$U$205,15,FALSE),"REVIEW"))</x:f>
      </x:c>
      <x:c r="M161" s="114"/>
      <x:c r="N161" s="115"/>
      <x:c r="O161" s="115"/>
      <x:c r="P161" s="134"/>
      <x:c r="Q161" s="115"/>
      <x:c r="R161" s="117"/>
    </x:row>
    <x:row r="162">
      <x:c r="A162" s="114"/>
      <x:c r="B162" s="115"/>
      <x:c r="C162" s="115"/>
      <x:c r="D162" s="115"/>
      <x:c r="E162" s="115"/>
      <x:c r="F162" s="134"/>
      <x:c r="G162" s="115"/>
      <x:c r="H162" s="115"/>
      <x:c r="I162" s="115"/>
      <x:c r="J162" s="115"/>
      <x:c r="K162" s="117"/>
      <x:c r="L162" s="126" t="str">
        <x:f>IF(A162="","",IFERROR(VLOOKUP(A162,'Eligibility'!$A$6:$U$205,15,FALSE),"REVIEW"))</x:f>
      </x:c>
      <x:c r="M162" s="114"/>
      <x:c r="N162" s="115"/>
      <x:c r="O162" s="115"/>
      <x:c r="P162" s="134"/>
      <x:c r="Q162" s="115"/>
      <x:c r="R162" s="117"/>
    </x:row>
    <x:row r="163">
      <x:c r="A163" s="114"/>
      <x:c r="B163" s="115"/>
      <x:c r="C163" s="115"/>
      <x:c r="D163" s="115"/>
      <x:c r="E163" s="115"/>
      <x:c r="F163" s="134"/>
      <x:c r="G163" s="115"/>
      <x:c r="H163" s="115"/>
      <x:c r="I163" s="115"/>
      <x:c r="J163" s="115"/>
      <x:c r="K163" s="117"/>
      <x:c r="L163" s="126" t="str">
        <x:f>IF(A163="","",IFERROR(VLOOKUP(A163,'Eligibility'!$A$6:$U$205,15,FALSE),"REVIEW"))</x:f>
      </x:c>
      <x:c r="M163" s="114"/>
      <x:c r="N163" s="115"/>
      <x:c r="O163" s="115"/>
      <x:c r="P163" s="134"/>
      <x:c r="Q163" s="115"/>
      <x:c r="R163" s="117"/>
    </x:row>
    <x:row r="164">
      <x:c r="A164" s="114"/>
      <x:c r="B164" s="115"/>
      <x:c r="C164" s="115"/>
      <x:c r="D164" s="115"/>
      <x:c r="E164" s="115"/>
      <x:c r="F164" s="134"/>
      <x:c r="G164" s="115"/>
      <x:c r="H164" s="115"/>
      <x:c r="I164" s="115"/>
      <x:c r="J164" s="115"/>
      <x:c r="K164" s="117"/>
      <x:c r="L164" s="126" t="str">
        <x:f>IF(A164="","",IFERROR(VLOOKUP(A164,'Eligibility'!$A$6:$U$205,15,FALSE),"REVIEW"))</x:f>
      </x:c>
      <x:c r="M164" s="114"/>
      <x:c r="N164" s="115"/>
      <x:c r="O164" s="115"/>
      <x:c r="P164" s="134"/>
      <x:c r="Q164" s="115"/>
      <x:c r="R164" s="117"/>
    </x:row>
    <x:row r="165">
      <x:c r="A165" s="114"/>
      <x:c r="B165" s="115"/>
      <x:c r="C165" s="115"/>
      <x:c r="D165" s="115"/>
      <x:c r="E165" s="115"/>
      <x:c r="F165" s="134"/>
      <x:c r="G165" s="115"/>
      <x:c r="H165" s="115"/>
      <x:c r="I165" s="115"/>
      <x:c r="J165" s="115"/>
      <x:c r="K165" s="117"/>
      <x:c r="L165" s="126" t="str">
        <x:f>IF(A165="","",IFERROR(VLOOKUP(A165,'Eligibility'!$A$6:$U$205,15,FALSE),"REVIEW"))</x:f>
      </x:c>
      <x:c r="M165" s="114"/>
      <x:c r="N165" s="115"/>
      <x:c r="O165" s="115"/>
      <x:c r="P165" s="134"/>
      <x:c r="Q165" s="115"/>
      <x:c r="R165" s="117"/>
    </x:row>
    <x:row r="166">
      <x:c r="A166" s="114"/>
      <x:c r="B166" s="115"/>
      <x:c r="C166" s="115"/>
      <x:c r="D166" s="115"/>
      <x:c r="E166" s="115"/>
      <x:c r="F166" s="134"/>
      <x:c r="G166" s="115"/>
      <x:c r="H166" s="115"/>
      <x:c r="I166" s="115"/>
      <x:c r="J166" s="115"/>
      <x:c r="K166" s="117"/>
      <x:c r="L166" s="126" t="str">
        <x:f>IF(A166="","",IFERROR(VLOOKUP(A166,'Eligibility'!$A$6:$U$205,15,FALSE),"REVIEW"))</x:f>
      </x:c>
      <x:c r="M166" s="114"/>
      <x:c r="N166" s="115"/>
      <x:c r="O166" s="115"/>
      <x:c r="P166" s="134"/>
      <x:c r="Q166" s="115"/>
      <x:c r="R166" s="117"/>
    </x:row>
    <x:row r="167">
      <x:c r="A167" s="114"/>
      <x:c r="B167" s="115"/>
      <x:c r="C167" s="115"/>
      <x:c r="D167" s="115"/>
      <x:c r="E167" s="115"/>
      <x:c r="F167" s="134"/>
      <x:c r="G167" s="115"/>
      <x:c r="H167" s="115"/>
      <x:c r="I167" s="115"/>
      <x:c r="J167" s="115"/>
      <x:c r="K167" s="117"/>
      <x:c r="L167" s="126" t="str">
        <x:f>IF(A167="","",IFERROR(VLOOKUP(A167,'Eligibility'!$A$6:$U$205,15,FALSE),"REVIEW"))</x:f>
      </x:c>
      <x:c r="M167" s="114"/>
      <x:c r="N167" s="115"/>
      <x:c r="O167" s="115"/>
      <x:c r="P167" s="134"/>
      <x:c r="Q167" s="115"/>
      <x:c r="R167" s="117"/>
    </x:row>
    <x:row r="168">
      <x:c r="A168" s="114"/>
      <x:c r="B168" s="115"/>
      <x:c r="C168" s="115"/>
      <x:c r="D168" s="115"/>
      <x:c r="E168" s="115"/>
      <x:c r="F168" s="134"/>
      <x:c r="G168" s="115"/>
      <x:c r="H168" s="115"/>
      <x:c r="I168" s="115"/>
      <x:c r="J168" s="115"/>
      <x:c r="K168" s="117"/>
      <x:c r="L168" s="126" t="str">
        <x:f>IF(A168="","",IFERROR(VLOOKUP(A168,'Eligibility'!$A$6:$U$205,15,FALSE),"REVIEW"))</x:f>
      </x:c>
      <x:c r="M168" s="114"/>
      <x:c r="N168" s="115"/>
      <x:c r="O168" s="115"/>
      <x:c r="P168" s="134"/>
      <x:c r="Q168" s="115"/>
      <x:c r="R168" s="117"/>
    </x:row>
    <x:row r="169">
      <x:c r="A169" s="114"/>
      <x:c r="B169" s="115"/>
      <x:c r="C169" s="115"/>
      <x:c r="D169" s="115"/>
      <x:c r="E169" s="115"/>
      <x:c r="F169" s="134"/>
      <x:c r="G169" s="115"/>
      <x:c r="H169" s="115"/>
      <x:c r="I169" s="115"/>
      <x:c r="J169" s="115"/>
      <x:c r="K169" s="117"/>
      <x:c r="L169" s="126" t="str">
        <x:f>IF(A169="","",IFERROR(VLOOKUP(A169,'Eligibility'!$A$6:$U$205,15,FALSE),"REVIEW"))</x:f>
      </x:c>
      <x:c r="M169" s="114"/>
      <x:c r="N169" s="115"/>
      <x:c r="O169" s="115"/>
      <x:c r="P169" s="134"/>
      <x:c r="Q169" s="115"/>
      <x:c r="R169" s="117"/>
    </x:row>
    <x:row r="170">
      <x:c r="A170" s="114"/>
      <x:c r="B170" s="115"/>
      <x:c r="C170" s="115"/>
      <x:c r="D170" s="115"/>
      <x:c r="E170" s="115"/>
      <x:c r="F170" s="134"/>
      <x:c r="G170" s="115"/>
      <x:c r="H170" s="115"/>
      <x:c r="I170" s="115"/>
      <x:c r="J170" s="115"/>
      <x:c r="K170" s="117"/>
      <x:c r="L170" s="126" t="str">
        <x:f>IF(A170="","",IFERROR(VLOOKUP(A170,'Eligibility'!$A$6:$U$205,15,FALSE),"REVIEW"))</x:f>
      </x:c>
      <x:c r="M170" s="114"/>
      <x:c r="N170" s="115"/>
      <x:c r="O170" s="115"/>
      <x:c r="P170" s="134"/>
      <x:c r="Q170" s="115"/>
      <x:c r="R170" s="117"/>
    </x:row>
    <x:row r="171">
      <x:c r="A171" s="114"/>
      <x:c r="B171" s="115"/>
      <x:c r="C171" s="115"/>
      <x:c r="D171" s="115"/>
      <x:c r="E171" s="115"/>
      <x:c r="F171" s="134"/>
      <x:c r="G171" s="115"/>
      <x:c r="H171" s="115"/>
      <x:c r="I171" s="115"/>
      <x:c r="J171" s="115"/>
      <x:c r="K171" s="117"/>
      <x:c r="L171" s="126" t="str">
        <x:f>IF(A171="","",IFERROR(VLOOKUP(A171,'Eligibility'!$A$6:$U$205,15,FALSE),"REVIEW"))</x:f>
      </x:c>
      <x:c r="M171" s="114"/>
      <x:c r="N171" s="115"/>
      <x:c r="O171" s="115"/>
      <x:c r="P171" s="134"/>
      <x:c r="Q171" s="115"/>
      <x:c r="R171" s="117"/>
    </x:row>
    <x:row r="172">
      <x:c r="A172" s="114"/>
      <x:c r="B172" s="115"/>
      <x:c r="C172" s="115"/>
      <x:c r="D172" s="115"/>
      <x:c r="E172" s="115"/>
      <x:c r="F172" s="134"/>
      <x:c r="G172" s="115"/>
      <x:c r="H172" s="115"/>
      <x:c r="I172" s="115"/>
      <x:c r="J172" s="115"/>
      <x:c r="K172" s="117"/>
      <x:c r="L172" s="126" t="str">
        <x:f>IF(A172="","",IFERROR(VLOOKUP(A172,'Eligibility'!$A$6:$U$205,15,FALSE),"REVIEW"))</x:f>
      </x:c>
      <x:c r="M172" s="114"/>
      <x:c r="N172" s="115"/>
      <x:c r="O172" s="115"/>
      <x:c r="P172" s="134"/>
      <x:c r="Q172" s="115"/>
      <x:c r="R172" s="117"/>
    </x:row>
    <x:row r="173">
      <x:c r="A173" s="114"/>
      <x:c r="B173" s="115"/>
      <x:c r="C173" s="115"/>
      <x:c r="D173" s="115"/>
      <x:c r="E173" s="115"/>
      <x:c r="F173" s="134"/>
      <x:c r="G173" s="115"/>
      <x:c r="H173" s="115"/>
      <x:c r="I173" s="115"/>
      <x:c r="J173" s="115"/>
      <x:c r="K173" s="117"/>
      <x:c r="L173" s="126" t="str">
        <x:f>IF(A173="","",IFERROR(VLOOKUP(A173,'Eligibility'!$A$6:$U$205,15,FALSE),"REVIEW"))</x:f>
      </x:c>
      <x:c r="M173" s="114"/>
      <x:c r="N173" s="115"/>
      <x:c r="O173" s="115"/>
      <x:c r="P173" s="134"/>
      <x:c r="Q173" s="115"/>
      <x:c r="R173" s="117"/>
    </x:row>
    <x:row r="174">
      <x:c r="A174" s="114"/>
      <x:c r="B174" s="115"/>
      <x:c r="C174" s="115"/>
      <x:c r="D174" s="115"/>
      <x:c r="E174" s="115"/>
      <x:c r="F174" s="134"/>
      <x:c r="G174" s="115"/>
      <x:c r="H174" s="115"/>
      <x:c r="I174" s="115"/>
      <x:c r="J174" s="115"/>
      <x:c r="K174" s="117"/>
      <x:c r="L174" s="126" t="str">
        <x:f>IF(A174="","",IFERROR(VLOOKUP(A174,'Eligibility'!$A$6:$U$205,15,FALSE),"REVIEW"))</x:f>
      </x:c>
      <x:c r="M174" s="114"/>
      <x:c r="N174" s="115"/>
      <x:c r="O174" s="115"/>
      <x:c r="P174" s="134"/>
      <x:c r="Q174" s="115"/>
      <x:c r="R174" s="117"/>
    </x:row>
    <x:row r="175">
      <x:c r="A175" s="114"/>
      <x:c r="B175" s="115"/>
      <x:c r="C175" s="115"/>
      <x:c r="D175" s="115"/>
      <x:c r="E175" s="115"/>
      <x:c r="F175" s="134"/>
      <x:c r="G175" s="115"/>
      <x:c r="H175" s="115"/>
      <x:c r="I175" s="115"/>
      <x:c r="J175" s="115"/>
      <x:c r="K175" s="117"/>
      <x:c r="L175" s="126" t="str">
        <x:f>IF(A175="","",IFERROR(VLOOKUP(A175,'Eligibility'!$A$6:$U$205,15,FALSE),"REVIEW"))</x:f>
      </x:c>
      <x:c r="M175" s="114"/>
      <x:c r="N175" s="115"/>
      <x:c r="O175" s="115"/>
      <x:c r="P175" s="134"/>
      <x:c r="Q175" s="115"/>
      <x:c r="R175" s="117"/>
    </x:row>
    <x:row r="176">
      <x:c r="A176" s="114"/>
      <x:c r="B176" s="115"/>
      <x:c r="C176" s="115"/>
      <x:c r="D176" s="115"/>
      <x:c r="E176" s="115"/>
      <x:c r="F176" s="134"/>
      <x:c r="G176" s="115"/>
      <x:c r="H176" s="115"/>
      <x:c r="I176" s="115"/>
      <x:c r="J176" s="115"/>
      <x:c r="K176" s="117"/>
      <x:c r="L176" s="126" t="str">
        <x:f>IF(A176="","",IFERROR(VLOOKUP(A176,'Eligibility'!$A$6:$U$205,15,FALSE),"REVIEW"))</x:f>
      </x:c>
      <x:c r="M176" s="114"/>
      <x:c r="N176" s="115"/>
      <x:c r="O176" s="115"/>
      <x:c r="P176" s="134"/>
      <x:c r="Q176" s="115"/>
      <x:c r="R176" s="117"/>
    </x:row>
    <x:row r="177">
      <x:c r="A177" s="114"/>
      <x:c r="B177" s="115"/>
      <x:c r="C177" s="115"/>
      <x:c r="D177" s="115"/>
      <x:c r="E177" s="115"/>
      <x:c r="F177" s="134"/>
      <x:c r="G177" s="115"/>
      <x:c r="H177" s="115"/>
      <x:c r="I177" s="115"/>
      <x:c r="J177" s="115"/>
      <x:c r="K177" s="117"/>
      <x:c r="L177" s="126" t="str">
        <x:f>IF(A177="","",IFERROR(VLOOKUP(A177,'Eligibility'!$A$6:$U$205,15,FALSE),"REVIEW"))</x:f>
      </x:c>
      <x:c r="M177" s="114"/>
      <x:c r="N177" s="115"/>
      <x:c r="O177" s="115"/>
      <x:c r="P177" s="134"/>
      <x:c r="Q177" s="115"/>
      <x:c r="R177" s="117"/>
    </x:row>
    <x:row r="178">
      <x:c r="A178" s="114"/>
      <x:c r="B178" s="115"/>
      <x:c r="C178" s="115"/>
      <x:c r="D178" s="115"/>
      <x:c r="E178" s="115"/>
      <x:c r="F178" s="134"/>
      <x:c r="G178" s="115"/>
      <x:c r="H178" s="115"/>
      <x:c r="I178" s="115"/>
      <x:c r="J178" s="115"/>
      <x:c r="K178" s="117"/>
      <x:c r="L178" s="126" t="str">
        <x:f>IF(A178="","",IFERROR(VLOOKUP(A178,'Eligibility'!$A$6:$U$205,15,FALSE),"REVIEW"))</x:f>
      </x:c>
      <x:c r="M178" s="114"/>
      <x:c r="N178" s="115"/>
      <x:c r="O178" s="115"/>
      <x:c r="P178" s="134"/>
      <x:c r="Q178" s="115"/>
      <x:c r="R178" s="117"/>
    </x:row>
    <x:row r="179">
      <x:c r="A179" s="114"/>
      <x:c r="B179" s="115"/>
      <x:c r="C179" s="115"/>
      <x:c r="D179" s="115"/>
      <x:c r="E179" s="115"/>
      <x:c r="F179" s="134"/>
      <x:c r="G179" s="115"/>
      <x:c r="H179" s="115"/>
      <x:c r="I179" s="115"/>
      <x:c r="J179" s="115"/>
      <x:c r="K179" s="117"/>
      <x:c r="L179" s="126" t="str">
        <x:f>IF(A179="","",IFERROR(VLOOKUP(A179,'Eligibility'!$A$6:$U$205,15,FALSE),"REVIEW"))</x:f>
      </x:c>
      <x:c r="M179" s="114"/>
      <x:c r="N179" s="115"/>
      <x:c r="O179" s="115"/>
      <x:c r="P179" s="134"/>
      <x:c r="Q179" s="115"/>
      <x:c r="R179" s="117"/>
    </x:row>
    <x:row r="180">
      <x:c r="A180" s="114"/>
      <x:c r="B180" s="115"/>
      <x:c r="C180" s="115"/>
      <x:c r="D180" s="115"/>
      <x:c r="E180" s="115"/>
      <x:c r="F180" s="134"/>
      <x:c r="G180" s="115"/>
      <x:c r="H180" s="115"/>
      <x:c r="I180" s="115"/>
      <x:c r="J180" s="115"/>
      <x:c r="K180" s="117"/>
      <x:c r="L180" s="126" t="str">
        <x:f>IF(A180="","",IFERROR(VLOOKUP(A180,'Eligibility'!$A$6:$U$205,15,FALSE),"REVIEW"))</x:f>
      </x:c>
      <x:c r="M180" s="114"/>
      <x:c r="N180" s="115"/>
      <x:c r="O180" s="115"/>
      <x:c r="P180" s="134"/>
      <x:c r="Q180" s="115"/>
      <x:c r="R180" s="117"/>
    </x:row>
    <x:row r="181">
      <x:c r="A181" s="114"/>
      <x:c r="B181" s="115"/>
      <x:c r="C181" s="115"/>
      <x:c r="D181" s="115"/>
      <x:c r="E181" s="115"/>
      <x:c r="F181" s="134"/>
      <x:c r="G181" s="115"/>
      <x:c r="H181" s="115"/>
      <x:c r="I181" s="115"/>
      <x:c r="J181" s="115"/>
      <x:c r="K181" s="117"/>
      <x:c r="L181" s="126" t="str">
        <x:f>IF(A181="","",IFERROR(VLOOKUP(A181,'Eligibility'!$A$6:$U$205,15,FALSE),"REVIEW"))</x:f>
      </x:c>
      <x:c r="M181" s="114"/>
      <x:c r="N181" s="115"/>
      <x:c r="O181" s="115"/>
      <x:c r="P181" s="134"/>
      <x:c r="Q181" s="115"/>
      <x:c r="R181" s="117"/>
    </x:row>
    <x:row r="182">
      <x:c r="A182" s="114"/>
      <x:c r="B182" s="115"/>
      <x:c r="C182" s="115"/>
      <x:c r="D182" s="115"/>
      <x:c r="E182" s="115"/>
      <x:c r="F182" s="134"/>
      <x:c r="G182" s="115"/>
      <x:c r="H182" s="115"/>
      <x:c r="I182" s="115"/>
      <x:c r="J182" s="115"/>
      <x:c r="K182" s="117"/>
      <x:c r="L182" s="126" t="str">
        <x:f>IF(A182="","",IFERROR(VLOOKUP(A182,'Eligibility'!$A$6:$U$205,15,FALSE),"REVIEW"))</x:f>
      </x:c>
      <x:c r="M182" s="114"/>
      <x:c r="N182" s="115"/>
      <x:c r="O182" s="115"/>
      <x:c r="P182" s="134"/>
      <x:c r="Q182" s="115"/>
      <x:c r="R182" s="117"/>
    </x:row>
    <x:row r="183">
      <x:c r="A183" s="114"/>
      <x:c r="B183" s="115"/>
      <x:c r="C183" s="115"/>
      <x:c r="D183" s="115"/>
      <x:c r="E183" s="115"/>
      <x:c r="F183" s="134"/>
      <x:c r="G183" s="115"/>
      <x:c r="H183" s="115"/>
      <x:c r="I183" s="115"/>
      <x:c r="J183" s="115"/>
      <x:c r="K183" s="117"/>
      <x:c r="L183" s="126" t="str">
        <x:f>IF(A183="","",IFERROR(VLOOKUP(A183,'Eligibility'!$A$6:$U$205,15,FALSE),"REVIEW"))</x:f>
      </x:c>
      <x:c r="M183" s="114"/>
      <x:c r="N183" s="115"/>
      <x:c r="O183" s="115"/>
      <x:c r="P183" s="134"/>
      <x:c r="Q183" s="115"/>
      <x:c r="R183" s="117"/>
    </x:row>
    <x:row r="184">
      <x:c r="A184" s="114"/>
      <x:c r="B184" s="115"/>
      <x:c r="C184" s="115"/>
      <x:c r="D184" s="115"/>
      <x:c r="E184" s="115"/>
      <x:c r="F184" s="134"/>
      <x:c r="G184" s="115"/>
      <x:c r="H184" s="115"/>
      <x:c r="I184" s="115"/>
      <x:c r="J184" s="115"/>
      <x:c r="K184" s="117"/>
      <x:c r="L184" s="126" t="str">
        <x:f>IF(A184="","",IFERROR(VLOOKUP(A184,'Eligibility'!$A$6:$U$205,15,FALSE),"REVIEW"))</x:f>
      </x:c>
      <x:c r="M184" s="114"/>
      <x:c r="N184" s="115"/>
      <x:c r="O184" s="115"/>
      <x:c r="P184" s="134"/>
      <x:c r="Q184" s="115"/>
      <x:c r="R184" s="117"/>
    </x:row>
    <x:row r="185">
      <x:c r="A185" s="114"/>
      <x:c r="B185" s="115"/>
      <x:c r="C185" s="115"/>
      <x:c r="D185" s="115"/>
      <x:c r="E185" s="115"/>
      <x:c r="F185" s="134"/>
      <x:c r="G185" s="115"/>
      <x:c r="H185" s="115"/>
      <x:c r="I185" s="115"/>
      <x:c r="J185" s="115"/>
      <x:c r="K185" s="117"/>
      <x:c r="L185" s="126" t="str">
        <x:f>IF(A185="","",IFERROR(VLOOKUP(A185,'Eligibility'!$A$6:$U$205,15,FALSE),"REVIEW"))</x:f>
      </x:c>
      <x:c r="M185" s="114"/>
      <x:c r="N185" s="115"/>
      <x:c r="O185" s="115"/>
      <x:c r="P185" s="134"/>
      <x:c r="Q185" s="115"/>
      <x:c r="R185" s="117"/>
    </x:row>
    <x:row r="186">
      <x:c r="A186" s="114"/>
      <x:c r="B186" s="115"/>
      <x:c r="C186" s="115"/>
      <x:c r="D186" s="115"/>
      <x:c r="E186" s="115"/>
      <x:c r="F186" s="134"/>
      <x:c r="G186" s="115"/>
      <x:c r="H186" s="115"/>
      <x:c r="I186" s="115"/>
      <x:c r="J186" s="115"/>
      <x:c r="K186" s="117"/>
      <x:c r="L186" s="126" t="str">
        <x:f>IF(A186="","",IFERROR(VLOOKUP(A186,'Eligibility'!$A$6:$U$205,15,FALSE),"REVIEW"))</x:f>
      </x:c>
      <x:c r="M186" s="114"/>
      <x:c r="N186" s="115"/>
      <x:c r="O186" s="115"/>
      <x:c r="P186" s="134"/>
      <x:c r="Q186" s="115"/>
      <x:c r="R186" s="117"/>
    </x:row>
    <x:row r="187">
      <x:c r="A187" s="114"/>
      <x:c r="B187" s="115"/>
      <x:c r="C187" s="115"/>
      <x:c r="D187" s="115"/>
      <x:c r="E187" s="115"/>
      <x:c r="F187" s="134"/>
      <x:c r="G187" s="115"/>
      <x:c r="H187" s="115"/>
      <x:c r="I187" s="115"/>
      <x:c r="J187" s="115"/>
      <x:c r="K187" s="117"/>
      <x:c r="L187" s="126" t="str">
        <x:f>IF(A187="","",IFERROR(VLOOKUP(A187,'Eligibility'!$A$6:$U$205,15,FALSE),"REVIEW"))</x:f>
      </x:c>
      <x:c r="M187" s="114"/>
      <x:c r="N187" s="115"/>
      <x:c r="O187" s="115"/>
      <x:c r="P187" s="134"/>
      <x:c r="Q187" s="115"/>
      <x:c r="R187" s="117"/>
    </x:row>
    <x:row r="188">
      <x:c r="A188" s="114"/>
      <x:c r="B188" s="115"/>
      <x:c r="C188" s="115"/>
      <x:c r="D188" s="115"/>
      <x:c r="E188" s="115"/>
      <x:c r="F188" s="134"/>
      <x:c r="G188" s="115"/>
      <x:c r="H188" s="115"/>
      <x:c r="I188" s="115"/>
      <x:c r="J188" s="115"/>
      <x:c r="K188" s="117"/>
      <x:c r="L188" s="126" t="str">
        <x:f>IF(A188="","",IFERROR(VLOOKUP(A188,'Eligibility'!$A$6:$U$205,15,FALSE),"REVIEW"))</x:f>
      </x:c>
      <x:c r="M188" s="114"/>
      <x:c r="N188" s="115"/>
      <x:c r="O188" s="115"/>
      <x:c r="P188" s="134"/>
      <x:c r="Q188" s="115"/>
      <x:c r="R188" s="117"/>
    </x:row>
    <x:row r="189">
      <x:c r="A189" s="114"/>
      <x:c r="B189" s="115"/>
      <x:c r="C189" s="115"/>
      <x:c r="D189" s="115"/>
      <x:c r="E189" s="115"/>
      <x:c r="F189" s="134"/>
      <x:c r="G189" s="115"/>
      <x:c r="H189" s="115"/>
      <x:c r="I189" s="115"/>
      <x:c r="J189" s="115"/>
      <x:c r="K189" s="117"/>
      <x:c r="L189" s="126" t="str">
        <x:f>IF(A189="","",IFERROR(VLOOKUP(A189,'Eligibility'!$A$6:$U$205,15,FALSE),"REVIEW"))</x:f>
      </x:c>
      <x:c r="M189" s="114"/>
      <x:c r="N189" s="115"/>
      <x:c r="O189" s="115"/>
      <x:c r="P189" s="134"/>
      <x:c r="Q189" s="115"/>
      <x:c r="R189" s="117"/>
    </x:row>
    <x:row r="190">
      <x:c r="A190" s="114"/>
      <x:c r="B190" s="115"/>
      <x:c r="C190" s="115"/>
      <x:c r="D190" s="115"/>
      <x:c r="E190" s="115"/>
      <x:c r="F190" s="134"/>
      <x:c r="G190" s="115"/>
      <x:c r="H190" s="115"/>
      <x:c r="I190" s="115"/>
      <x:c r="J190" s="115"/>
      <x:c r="K190" s="117"/>
      <x:c r="L190" s="126" t="str">
        <x:f>IF(A190="","",IFERROR(VLOOKUP(A190,'Eligibility'!$A$6:$U$205,15,FALSE),"REVIEW"))</x:f>
      </x:c>
      <x:c r="M190" s="114"/>
      <x:c r="N190" s="115"/>
      <x:c r="O190" s="115"/>
      <x:c r="P190" s="134"/>
      <x:c r="Q190" s="115"/>
      <x:c r="R190" s="117"/>
    </x:row>
    <x:row r="191">
      <x:c r="A191" s="114"/>
      <x:c r="B191" s="115"/>
      <x:c r="C191" s="115"/>
      <x:c r="D191" s="115"/>
      <x:c r="E191" s="115"/>
      <x:c r="F191" s="134"/>
      <x:c r="G191" s="115"/>
      <x:c r="H191" s="115"/>
      <x:c r="I191" s="115"/>
      <x:c r="J191" s="115"/>
      <x:c r="K191" s="117"/>
      <x:c r="L191" s="126" t="str">
        <x:f>IF(A191="","",IFERROR(VLOOKUP(A191,'Eligibility'!$A$6:$U$205,15,FALSE),"REVIEW"))</x:f>
      </x:c>
      <x:c r="M191" s="114"/>
      <x:c r="N191" s="115"/>
      <x:c r="O191" s="115"/>
      <x:c r="P191" s="134"/>
      <x:c r="Q191" s="115"/>
      <x:c r="R191" s="117"/>
    </x:row>
    <x:row r="192">
      <x:c r="A192" s="114"/>
      <x:c r="B192" s="115"/>
      <x:c r="C192" s="115"/>
      <x:c r="D192" s="115"/>
      <x:c r="E192" s="115"/>
      <x:c r="F192" s="134"/>
      <x:c r="G192" s="115"/>
      <x:c r="H192" s="115"/>
      <x:c r="I192" s="115"/>
      <x:c r="J192" s="115"/>
      <x:c r="K192" s="117"/>
      <x:c r="L192" s="126" t="str">
        <x:f>IF(A192="","",IFERROR(VLOOKUP(A192,'Eligibility'!$A$6:$U$205,15,FALSE),"REVIEW"))</x:f>
      </x:c>
      <x:c r="M192" s="114"/>
      <x:c r="N192" s="115"/>
      <x:c r="O192" s="115"/>
      <x:c r="P192" s="134"/>
      <x:c r="Q192" s="115"/>
      <x:c r="R192" s="117"/>
    </x:row>
    <x:row r="193">
      <x:c r="A193" s="114"/>
      <x:c r="B193" s="115"/>
      <x:c r="C193" s="115"/>
      <x:c r="D193" s="115"/>
      <x:c r="E193" s="115"/>
      <x:c r="F193" s="134"/>
      <x:c r="G193" s="115"/>
      <x:c r="H193" s="115"/>
      <x:c r="I193" s="115"/>
      <x:c r="J193" s="115"/>
      <x:c r="K193" s="117"/>
      <x:c r="L193" s="126" t="str">
        <x:f>IF(A193="","",IFERROR(VLOOKUP(A193,'Eligibility'!$A$6:$U$205,15,FALSE),"REVIEW"))</x:f>
      </x:c>
      <x:c r="M193" s="114"/>
      <x:c r="N193" s="115"/>
      <x:c r="O193" s="115"/>
      <x:c r="P193" s="134"/>
      <x:c r="Q193" s="115"/>
      <x:c r="R193" s="117"/>
    </x:row>
    <x:row r="194">
      <x:c r="A194" s="114"/>
      <x:c r="B194" s="115"/>
      <x:c r="C194" s="115"/>
      <x:c r="D194" s="115"/>
      <x:c r="E194" s="115"/>
      <x:c r="F194" s="134"/>
      <x:c r="G194" s="115"/>
      <x:c r="H194" s="115"/>
      <x:c r="I194" s="115"/>
      <x:c r="J194" s="115"/>
      <x:c r="K194" s="117"/>
      <x:c r="L194" s="126" t="str">
        <x:f>IF(A194="","",IFERROR(VLOOKUP(A194,'Eligibility'!$A$6:$U$205,15,FALSE),"REVIEW"))</x:f>
      </x:c>
      <x:c r="M194" s="114"/>
      <x:c r="N194" s="115"/>
      <x:c r="O194" s="115"/>
      <x:c r="P194" s="134"/>
      <x:c r="Q194" s="115"/>
      <x:c r="R194" s="117"/>
    </x:row>
    <x:row r="195">
      <x:c r="A195" s="114"/>
      <x:c r="B195" s="115"/>
      <x:c r="C195" s="115"/>
      <x:c r="D195" s="115"/>
      <x:c r="E195" s="115"/>
      <x:c r="F195" s="134"/>
      <x:c r="G195" s="115"/>
      <x:c r="H195" s="115"/>
      <x:c r="I195" s="115"/>
      <x:c r="J195" s="115"/>
      <x:c r="K195" s="117"/>
      <x:c r="L195" s="126" t="str">
        <x:f>IF(A195="","",IFERROR(VLOOKUP(A195,'Eligibility'!$A$6:$U$205,15,FALSE),"REVIEW"))</x:f>
      </x:c>
      <x:c r="M195" s="114"/>
      <x:c r="N195" s="115"/>
      <x:c r="O195" s="115"/>
      <x:c r="P195" s="134"/>
      <x:c r="Q195" s="115"/>
      <x:c r="R195" s="117"/>
    </x:row>
    <x:row r="196">
      <x:c r="A196" s="114"/>
      <x:c r="B196" s="115"/>
      <x:c r="C196" s="115"/>
      <x:c r="D196" s="115"/>
      <x:c r="E196" s="115"/>
      <x:c r="F196" s="134"/>
      <x:c r="G196" s="115"/>
      <x:c r="H196" s="115"/>
      <x:c r="I196" s="115"/>
      <x:c r="J196" s="115"/>
      <x:c r="K196" s="117"/>
      <x:c r="L196" s="126" t="str">
        <x:f>IF(A196="","",IFERROR(VLOOKUP(A196,'Eligibility'!$A$6:$U$205,15,FALSE),"REVIEW"))</x:f>
      </x:c>
      <x:c r="M196" s="114"/>
      <x:c r="N196" s="115"/>
      <x:c r="O196" s="115"/>
      <x:c r="P196" s="134"/>
      <x:c r="Q196" s="115"/>
      <x:c r="R196" s="117"/>
    </x:row>
    <x:row r="197">
      <x:c r="A197" s="114"/>
      <x:c r="B197" s="115"/>
      <x:c r="C197" s="115"/>
      <x:c r="D197" s="115"/>
      <x:c r="E197" s="115"/>
      <x:c r="F197" s="134"/>
      <x:c r="G197" s="115"/>
      <x:c r="H197" s="115"/>
      <x:c r="I197" s="115"/>
      <x:c r="J197" s="115"/>
      <x:c r="K197" s="117"/>
      <x:c r="L197" s="126" t="str">
        <x:f>IF(A197="","",IFERROR(VLOOKUP(A197,'Eligibility'!$A$6:$U$205,15,FALSE),"REVIEW"))</x:f>
      </x:c>
      <x:c r="M197" s="114"/>
      <x:c r="N197" s="115"/>
      <x:c r="O197" s="115"/>
      <x:c r="P197" s="134"/>
      <x:c r="Q197" s="115"/>
      <x:c r="R197" s="117"/>
    </x:row>
    <x:row r="198">
      <x:c r="A198" s="114"/>
      <x:c r="B198" s="115"/>
      <x:c r="C198" s="115"/>
      <x:c r="D198" s="115"/>
      <x:c r="E198" s="115"/>
      <x:c r="F198" s="134"/>
      <x:c r="G198" s="115"/>
      <x:c r="H198" s="115"/>
      <x:c r="I198" s="115"/>
      <x:c r="J198" s="115"/>
      <x:c r="K198" s="117"/>
      <x:c r="L198" s="126" t="str">
        <x:f>IF(A198="","",IFERROR(VLOOKUP(A198,'Eligibility'!$A$6:$U$205,15,FALSE),"REVIEW"))</x:f>
      </x:c>
      <x:c r="M198" s="114"/>
      <x:c r="N198" s="115"/>
      <x:c r="O198" s="115"/>
      <x:c r="P198" s="134"/>
      <x:c r="Q198" s="115"/>
      <x:c r="R198" s="117"/>
    </x:row>
    <x:row r="199">
      <x:c r="A199" s="114"/>
      <x:c r="B199" s="115"/>
      <x:c r="C199" s="115"/>
      <x:c r="D199" s="115"/>
      <x:c r="E199" s="115"/>
      <x:c r="F199" s="134"/>
      <x:c r="G199" s="115"/>
      <x:c r="H199" s="115"/>
      <x:c r="I199" s="115"/>
      <x:c r="J199" s="115"/>
      <x:c r="K199" s="117"/>
      <x:c r="L199" s="126" t="str">
        <x:f>IF(A199="","",IFERROR(VLOOKUP(A199,'Eligibility'!$A$6:$U$205,15,FALSE),"REVIEW"))</x:f>
      </x:c>
      <x:c r="M199" s="114"/>
      <x:c r="N199" s="115"/>
      <x:c r="O199" s="115"/>
      <x:c r="P199" s="134"/>
      <x:c r="Q199" s="115"/>
      <x:c r="R199" s="117"/>
    </x:row>
    <x:row r="200">
      <x:c r="A200" s="114"/>
      <x:c r="B200" s="115"/>
      <x:c r="C200" s="115"/>
      <x:c r="D200" s="115"/>
      <x:c r="E200" s="115"/>
      <x:c r="F200" s="134"/>
      <x:c r="G200" s="115"/>
      <x:c r="H200" s="115"/>
      <x:c r="I200" s="115"/>
      <x:c r="J200" s="115"/>
      <x:c r="K200" s="117"/>
      <x:c r="L200" s="126" t="str">
        <x:f>IF(A200="","",IFERROR(VLOOKUP(A200,'Eligibility'!$A$6:$U$205,15,FALSE),"REVIEW"))</x:f>
      </x:c>
      <x:c r="M200" s="114"/>
      <x:c r="N200" s="115"/>
      <x:c r="O200" s="115"/>
      <x:c r="P200" s="134"/>
      <x:c r="Q200" s="115"/>
      <x:c r="R200" s="117"/>
    </x:row>
    <x:row r="201">
      <x:c r="A201" s="114"/>
      <x:c r="B201" s="115"/>
      <x:c r="C201" s="115"/>
      <x:c r="D201" s="115"/>
      <x:c r="E201" s="115"/>
      <x:c r="F201" s="134"/>
      <x:c r="G201" s="115"/>
      <x:c r="H201" s="115"/>
      <x:c r="I201" s="115"/>
      <x:c r="J201" s="115"/>
      <x:c r="K201" s="117"/>
      <x:c r="L201" s="126" t="str">
        <x:f>IF(A201="","",IFERROR(VLOOKUP(A201,'Eligibility'!$A$6:$U$205,15,FALSE),"REVIEW"))</x:f>
      </x:c>
      <x:c r="M201" s="114"/>
      <x:c r="N201" s="115"/>
      <x:c r="O201" s="115"/>
      <x:c r="P201" s="134"/>
      <x:c r="Q201" s="115"/>
      <x:c r="R201" s="117"/>
    </x:row>
    <x:row r="202">
      <x:c r="A202" s="114"/>
      <x:c r="B202" s="115"/>
      <x:c r="C202" s="115"/>
      <x:c r="D202" s="115"/>
      <x:c r="E202" s="115"/>
      <x:c r="F202" s="134"/>
      <x:c r="G202" s="115"/>
      <x:c r="H202" s="115"/>
      <x:c r="I202" s="115"/>
      <x:c r="J202" s="115"/>
      <x:c r="K202" s="117"/>
      <x:c r="L202" s="126" t="str">
        <x:f>IF(A202="","",IFERROR(VLOOKUP(A202,'Eligibility'!$A$6:$U$205,15,FALSE),"REVIEW"))</x:f>
      </x:c>
      <x:c r="M202" s="114"/>
      <x:c r="N202" s="115"/>
      <x:c r="O202" s="115"/>
      <x:c r="P202" s="134"/>
      <x:c r="Q202" s="115"/>
      <x:c r="R202" s="117"/>
    </x:row>
    <x:row r="203">
      <x:c r="A203" s="114"/>
      <x:c r="B203" s="115"/>
      <x:c r="C203" s="115"/>
      <x:c r="D203" s="115"/>
      <x:c r="E203" s="115"/>
      <x:c r="F203" s="134"/>
      <x:c r="G203" s="115"/>
      <x:c r="H203" s="115"/>
      <x:c r="I203" s="115"/>
      <x:c r="J203" s="115"/>
      <x:c r="K203" s="117"/>
      <x:c r="L203" s="126" t="str">
        <x:f>IF(A203="","",IFERROR(VLOOKUP(A203,'Eligibility'!$A$6:$U$205,15,FALSE),"REVIEW"))</x:f>
      </x:c>
      <x:c r="M203" s="114"/>
      <x:c r="N203" s="115"/>
      <x:c r="O203" s="115"/>
      <x:c r="P203" s="134"/>
      <x:c r="Q203" s="115"/>
      <x:c r="R203" s="117"/>
    </x:row>
    <x:row r="204">
      <x:c r="A204" s="114"/>
      <x:c r="B204" s="115"/>
      <x:c r="C204" s="115"/>
      <x:c r="D204" s="115"/>
      <x:c r="E204" s="115"/>
      <x:c r="F204" s="134"/>
      <x:c r="G204" s="115"/>
      <x:c r="H204" s="115"/>
      <x:c r="I204" s="115"/>
      <x:c r="J204" s="115"/>
      <x:c r="K204" s="117"/>
      <x:c r="L204" s="126" t="str">
        <x:f>IF(A204="","",IFERROR(VLOOKUP(A204,'Eligibility'!$A$6:$U$205,15,FALSE),"REVIEW"))</x:f>
      </x:c>
      <x:c r="M204" s="114"/>
      <x:c r="N204" s="115"/>
      <x:c r="O204" s="115"/>
      <x:c r="P204" s="134"/>
      <x:c r="Q204" s="115"/>
      <x:c r="R204" s="117"/>
    </x:row>
    <x:row r="205">
      <x:c r="A205" s="118"/>
      <x:c r="B205" s="119"/>
      <x:c r="C205" s="119"/>
      <x:c r="D205" s="119"/>
      <x:c r="E205" s="119"/>
      <x:c r="F205" s="135"/>
      <x:c r="G205" s="119"/>
      <x:c r="H205" s="119"/>
      <x:c r="I205" s="119"/>
      <x:c r="J205" s="119"/>
      <x:c r="K205" s="121"/>
      <x:c r="L205" s="126" t="str">
        <x:f>IF(A205="","",IFERROR(VLOOKUP(A205,'Eligibility'!$A$6:$U$205,15,FALSE),"REVIEW"))</x:f>
      </x:c>
      <x:c r="M205" s="118"/>
      <x:c r="N205" s="119"/>
      <x:c r="O205" s="119"/>
      <x:c r="P205" s="135"/>
      <x:c r="Q205" s="119"/>
      <x:c r="R205" s="121"/>
    </x:row>
  </x:sheetData>
  <x:mergeCells>
    <x:mergeCell ref="A1:R1"/>
    <x:mergeCell ref="A2:R2"/>
    <x:mergeCell ref="A4:R4"/>
  </x:mergeCells>
  <x:conditionalFormatting sqref="L6:L205">
    <x:cfRule type="containsText" dxfId="11" priority="1" operator="containsText" text="PASS"/>
    <x:cfRule type="containsText" dxfId="12" priority="2" operator="containsText" text="OK"/>
    <x:cfRule type="containsText" dxfId="13" priority="3" operator="containsText" text="CURRENT"/>
    <x:cfRule type="containsText" dxfId="14" priority="4" operator="containsText" text="COMPLETE"/>
    <x:cfRule type="containsText" dxfId="15" priority="5" operator="containsText" text="ELIGIBLE"/>
    <x:cfRule type="containsText" dxfId="16" priority="6" operator="containsText" text="FAIL"/>
    <x:cfRule type="containsText" dxfId="17" priority="7" operator="containsText" text="HOLD"/>
    <x:cfRule type="containsText" dxfId="18" priority="8" operator="containsText" text="OVERDUE"/>
    <x:cfRule type="containsText" dxfId="19" priority="9" operator="containsText" text="REVIEW"/>
    <x:cfRule type="containsText" dxfId="20" priority="10" operator="containsText" text="PENDING"/>
    <x:cfRule type="containsText" dxfId="21" priority="11" operator="containsText" text="EXPIRED"/>
  </x:conditionalFormatting>
  <x:dataValidations count="3">
    <x:dataValidation type="list" sqref="D6:D205">
      <x:formula1>"President,Vice President,Treasurer,Secretary,Membership Director,P31 / Chaplain,Service Director,Communications Director,Events Director,Compliance / Parliamentarian"</x:formula1>
    </x:dataValidation>
    <x:dataValidation type="list" sqref="N6:N205">
      <x:formula1>"Not provisioned,Pending,Active,Restricted,Suspended,Deactivated"</x:formula1>
    </x:dataValidation>
    <x:dataValidation type="list" sqref="O6:O205">
      <x:formula1>"Yes,No,Pending,Not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447211ae62437b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5" hidden="0" customWidth="1"/>
    <x:col min="4" max="4" width="28" hidden="0" customWidth="1"/>
    <x:col min="5" max="5" width="21" hidden="0" customWidth="1"/>
    <x:col min="6" max="6" width="16" hidden="0" customWidth="1"/>
    <x:col min="7" max="7" width="14" hidden="0" customWidth="1"/>
    <x:col min="8" max="8" width="13" hidden="0" customWidth="1"/>
    <x:col min="9" max="9" width="16" hidden="0" customWidth="1"/>
    <x:col min="10" max="10" width="13" hidden="0" customWidth="1"/>
    <x:col min="11" max="11" width="15" hidden="0" customWidth="1"/>
    <x:col min="12" max="12" width="15" hidden="0" customWidth="1"/>
    <x:col min="13" max="13" width="18" hidden="0" customWidth="1"/>
    <x:col min="14" max="14" width="20" hidden="0" customWidth="1"/>
    <x:col min="15" max="15" width="37" hidden="0" customWidth="1"/>
    <x:col min="16" max="16" width="18" hidden="0" customWidth="1"/>
    <x:col min="17" max="17" width="32" hidden="0" customWidth="1"/>
  </x:cols>
  <x:sheetData>
    <x:row r="1" ht="35" customHeight="1">
      <x:c r="A1" s="5" t="str">
        <x:v>COURSE COMPLETION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9" t="str">
        <x:v>Immutable LMS/portal completion IDs, course versions, scores, certificates, and evidence.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11" t="str">
        <x:v>ATTEMPT, PASS, RENEWAL &amp; ELIGIBILITY CREDIT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</x:row>
    <x:row r="5" ht="34" customHeight="1">
      <x:c r="A5" s="86" t="str">
        <x:v>Completion ID</x:v>
      </x:c>
      <x:c r="B5" s="87" t="str">
        <x:v>Member ID</x:v>
      </x:c>
      <x:c r="C5" s="87" t="str">
        <x:v>Chapter ID</x:v>
      </x:c>
      <x:c r="D5" s="87" t="str">
        <x:v>Officer role</x:v>
      </x:c>
      <x:c r="E5" s="87" t="str">
        <x:v>Course ID</x:v>
      </x:c>
      <x:c r="F5" s="87" t="str">
        <x:v>Course version</x:v>
      </x:c>
      <x:c r="G5" s="87" t="str">
        <x:v>Attempt date</x:v>
      </x:c>
      <x:c r="H5" s="87" t="str">
        <x:v>Score</x:v>
      </x:c>
      <x:c r="I5" s="87" t="str">
        <x:v>Passing score</x:v>
      </x:c>
      <x:c r="J5" s="87" t="str">
        <x:v>Passed?</x:v>
      </x:c>
      <x:c r="K5" s="87" t="str">
        <x:v>Completion date</x:v>
      </x:c>
      <x:c r="L5" s="87" t="str">
        <x:v>Renewal due</x:v>
      </x:c>
      <x:c r="M5" s="87" t="str">
        <x:v>Current status</x:v>
      </x:c>
      <x:c r="N5" s="87" t="str">
        <x:v>Counts for eligibility</x:v>
      </x:c>
      <x:c r="O5" s="87" t="str">
        <x:v>Evidence / certificate URL</x:v>
      </x:c>
      <x:c r="P5" s="87" t="str">
        <x:v>Reviewer</x:v>
      </x:c>
      <x:c r="Q5" s="88" t="str">
        <x:v>Notes</x:v>
      </x:c>
    </x:row>
    <x:row r="6">
      <x:c r="A6" s="110"/>
      <x:c r="B6" s="111"/>
      <x:c r="C6" s="111"/>
      <x:c r="D6" s="111"/>
      <x:c r="E6" s="111"/>
      <x:c r="F6" s="111"/>
      <x:c r="G6" s="133"/>
      <x:c r="H6" s="145"/>
      <x:c r="I6" s="146" t="str">
        <x:f>IF(E6="","",IFERROR(VLOOKUP(E6,'Course Catalog'!$A$6:$L$55,7,FALSE),0))</x:f>
      </x:c>
      <x:c r="J6" s="126" t="str">
        <x:f>IF(A6="","",IF(H6&gt;=I6,"Yes","No"))</x:f>
      </x:c>
      <x:c r="K6" s="147"/>
      <x:c r="L6" s="148" t="str">
        <x:f>IF(OR(A6="",K6=""),"",EDATE(K6,IFERROR(VLOOKUP(E6,'Course Catalog'!$A$6:$L$55,8,FALSE),'Settings'!$B$7)))</x:f>
      </x:c>
      <x:c r="M6" s="15" t="str">
        <x:f>IF(A6="","",IF(J6&lt;&gt;"Yes","NOT PASSED",IF(L6&lt;TODAY(),"EXPIRED","CURRENT")))</x:f>
      </x:c>
      <x:c r="N6" s="149" t="str">
        <x:f>IF(A6="","",IF(M6&lt;&gt;"CURRENT",0,IF(COUNTIFS('Role Requirements'!$A$6:$A$105,D6,'Role Requirements'!$B$6:$B$105,E6)+COUNTIFS('Role Requirements'!$A$6:$A$105,"All Officers",'Role Requirements'!$B$6:$B$105,E6)=0,0,IF(COUNTIFS($B$6:B6,B6,$D$6:D6,D6,$E$6:E6,E6,$M$6:M6,"CURRENT")=1,1,0))))</x:f>
      </x:c>
      <x:c r="O6" s="110"/>
      <x:c r="P6" s="111"/>
      <x:c r="Q6" s="113"/>
    </x:row>
    <x:row r="7">
      <x:c r="A7" s="114"/>
      <x:c r="B7" s="115"/>
      <x:c r="C7" s="115"/>
      <x:c r="D7" s="115"/>
      <x:c r="E7" s="115"/>
      <x:c r="F7" s="115"/>
      <x:c r="G7" s="134"/>
      <x:c r="H7" s="150"/>
      <x:c r="I7" s="146" t="str">
        <x:f>IF(E7="","",IFERROR(VLOOKUP(E7,'Course Catalog'!$A$6:$L$55,7,FALSE),0))</x:f>
      </x:c>
      <x:c r="J7" s="126" t="str">
        <x:f>IF(A7="","",IF(H7&gt;=I7,"Yes","No"))</x:f>
      </x:c>
      <x:c r="K7" s="151"/>
      <x:c r="L7" s="148" t="str">
        <x:f>IF(OR(A7="",K7=""),"",EDATE(K7,IFERROR(VLOOKUP(E7,'Course Catalog'!$A$6:$L$55,8,FALSE),'Settings'!$B$7)))</x:f>
      </x:c>
      <x:c r="M7" s="15" t="str">
        <x:f>IF(A7="","",IF(J7&lt;&gt;"Yes","NOT PASSED",IF(L7&lt;TODAY(),"EXPIRED","CURRENT")))</x:f>
      </x:c>
      <x:c r="N7" s="149" t="str">
        <x:f>IF(A7="","",IF(M7&lt;&gt;"CURRENT",0,IF(COUNTIFS('Role Requirements'!$A$6:$A$105,D7,'Role Requirements'!$B$6:$B$105,E7)+COUNTIFS('Role Requirements'!$A$6:$A$105,"All Officers",'Role Requirements'!$B$6:$B$105,E7)=0,0,IF(COUNTIFS($B$6:B7,B7,$D$6:D7,D7,$E$6:E7,E7,$M$6:M7,"CURRENT")=1,1,0))))</x:f>
      </x:c>
      <x:c r="O7" s="114"/>
      <x:c r="P7" s="115"/>
      <x:c r="Q7" s="117"/>
    </x:row>
    <x:row r="8">
      <x:c r="A8" s="114"/>
      <x:c r="B8" s="115"/>
      <x:c r="C8" s="115"/>
      <x:c r="D8" s="115"/>
      <x:c r="E8" s="115"/>
      <x:c r="F8" s="115"/>
      <x:c r="G8" s="134"/>
      <x:c r="H8" s="150"/>
      <x:c r="I8" s="146" t="str">
        <x:f>IF(E8="","",IFERROR(VLOOKUP(E8,'Course Catalog'!$A$6:$L$55,7,FALSE),0))</x:f>
      </x:c>
      <x:c r="J8" s="126" t="str">
        <x:f>IF(A8="","",IF(H8&gt;=I8,"Yes","No"))</x:f>
      </x:c>
      <x:c r="K8" s="151"/>
      <x:c r="L8" s="148" t="str">
        <x:f>IF(OR(A8="",K8=""),"",EDATE(K8,IFERROR(VLOOKUP(E8,'Course Catalog'!$A$6:$L$55,8,FALSE),'Settings'!$B$7)))</x:f>
      </x:c>
      <x:c r="M8" s="15" t="str">
        <x:f>IF(A8="","",IF(J8&lt;&gt;"Yes","NOT PASSED",IF(L8&lt;TODAY(),"EXPIRED","CURRENT")))</x:f>
      </x:c>
      <x:c r="N8" s="149" t="str">
        <x:f>IF(A8="","",IF(M8&lt;&gt;"CURRENT",0,IF(COUNTIFS('Role Requirements'!$A$6:$A$105,D8,'Role Requirements'!$B$6:$B$105,E8)+COUNTIFS('Role Requirements'!$A$6:$A$105,"All Officers",'Role Requirements'!$B$6:$B$105,E8)=0,0,IF(COUNTIFS($B$6:B8,B8,$D$6:D8,D8,$E$6:E8,E8,$M$6:M8,"CURRENT")=1,1,0))))</x:f>
      </x:c>
      <x:c r="O8" s="114"/>
      <x:c r="P8" s="115"/>
      <x:c r="Q8" s="117"/>
    </x:row>
    <x:row r="9">
      <x:c r="A9" s="114"/>
      <x:c r="B9" s="115"/>
      <x:c r="C9" s="115"/>
      <x:c r="D9" s="115"/>
      <x:c r="E9" s="115"/>
      <x:c r="F9" s="115"/>
      <x:c r="G9" s="134"/>
      <x:c r="H9" s="150"/>
      <x:c r="I9" s="146" t="str">
        <x:f>IF(E9="","",IFERROR(VLOOKUP(E9,'Course Catalog'!$A$6:$L$55,7,FALSE),0))</x:f>
      </x:c>
      <x:c r="J9" s="126" t="str">
        <x:f>IF(A9="","",IF(H9&gt;=I9,"Yes","No"))</x:f>
      </x:c>
      <x:c r="K9" s="151"/>
      <x:c r="L9" s="148" t="str">
        <x:f>IF(OR(A9="",K9=""),"",EDATE(K9,IFERROR(VLOOKUP(E9,'Course Catalog'!$A$6:$L$55,8,FALSE),'Settings'!$B$7)))</x:f>
      </x:c>
      <x:c r="M9" s="15" t="str">
        <x:f>IF(A9="","",IF(J9&lt;&gt;"Yes","NOT PASSED",IF(L9&lt;TODAY(),"EXPIRED","CURRENT")))</x:f>
      </x:c>
      <x:c r="N9" s="149" t="str">
        <x:f>IF(A9="","",IF(M9&lt;&gt;"CURRENT",0,IF(COUNTIFS('Role Requirements'!$A$6:$A$105,D9,'Role Requirements'!$B$6:$B$105,E9)+COUNTIFS('Role Requirements'!$A$6:$A$105,"All Officers",'Role Requirements'!$B$6:$B$105,E9)=0,0,IF(COUNTIFS($B$6:B9,B9,$D$6:D9,D9,$E$6:E9,E9,$M$6:M9,"CURRENT")=1,1,0))))</x:f>
      </x:c>
      <x:c r="O9" s="114"/>
      <x:c r="P9" s="115"/>
      <x:c r="Q9" s="117"/>
    </x:row>
    <x:row r="10">
      <x:c r="A10" s="114"/>
      <x:c r="B10" s="115"/>
      <x:c r="C10" s="115"/>
      <x:c r="D10" s="115"/>
      <x:c r="E10" s="115"/>
      <x:c r="F10" s="115"/>
      <x:c r="G10" s="134"/>
      <x:c r="H10" s="150"/>
      <x:c r="I10" s="146" t="str">
        <x:f>IF(E10="","",IFERROR(VLOOKUP(E10,'Course Catalog'!$A$6:$L$55,7,FALSE),0))</x:f>
      </x:c>
      <x:c r="J10" s="126" t="str">
        <x:f>IF(A10="","",IF(H10&gt;=I10,"Yes","No"))</x:f>
      </x:c>
      <x:c r="K10" s="151"/>
      <x:c r="L10" s="148" t="str">
        <x:f>IF(OR(A10="",K10=""),"",EDATE(K10,IFERROR(VLOOKUP(E10,'Course Catalog'!$A$6:$L$55,8,FALSE),'Settings'!$B$7)))</x:f>
      </x:c>
      <x:c r="M10" s="15" t="str">
        <x:f>IF(A10="","",IF(J10&lt;&gt;"Yes","NOT PASSED",IF(L10&lt;TODAY(),"EXPIRED","CURRENT")))</x:f>
      </x:c>
      <x:c r="N10" s="149" t="str">
        <x:f>IF(A10="","",IF(M10&lt;&gt;"CURRENT",0,IF(COUNTIFS('Role Requirements'!$A$6:$A$105,D10,'Role Requirements'!$B$6:$B$105,E10)+COUNTIFS('Role Requirements'!$A$6:$A$105,"All Officers",'Role Requirements'!$B$6:$B$105,E10)=0,0,IF(COUNTIFS($B$6:B10,B10,$D$6:D10,D10,$E$6:E10,E10,$M$6:M10,"CURRENT")=1,1,0))))</x:f>
      </x:c>
      <x:c r="O10" s="114"/>
      <x:c r="P10" s="115"/>
      <x:c r="Q10" s="117"/>
    </x:row>
    <x:row r="11">
      <x:c r="A11" s="114"/>
      <x:c r="B11" s="115"/>
      <x:c r="C11" s="115"/>
      <x:c r="D11" s="115"/>
      <x:c r="E11" s="115"/>
      <x:c r="F11" s="115"/>
      <x:c r="G11" s="134"/>
      <x:c r="H11" s="150"/>
      <x:c r="I11" s="146" t="str">
        <x:f>IF(E11="","",IFERROR(VLOOKUP(E11,'Course Catalog'!$A$6:$L$55,7,FALSE),0))</x:f>
      </x:c>
      <x:c r="J11" s="126" t="str">
        <x:f>IF(A11="","",IF(H11&gt;=I11,"Yes","No"))</x:f>
      </x:c>
      <x:c r="K11" s="151"/>
      <x:c r="L11" s="148" t="str">
        <x:f>IF(OR(A11="",K11=""),"",EDATE(K11,IFERROR(VLOOKUP(E11,'Course Catalog'!$A$6:$L$55,8,FALSE),'Settings'!$B$7)))</x:f>
      </x:c>
      <x:c r="M11" s="15" t="str">
        <x:f>IF(A11="","",IF(J11&lt;&gt;"Yes","NOT PASSED",IF(L11&lt;TODAY(),"EXPIRED","CURRENT")))</x:f>
      </x:c>
      <x:c r="N11" s="149" t="str">
        <x:f>IF(A11="","",IF(M11&lt;&gt;"CURRENT",0,IF(COUNTIFS('Role Requirements'!$A$6:$A$105,D11,'Role Requirements'!$B$6:$B$105,E11)+COUNTIFS('Role Requirements'!$A$6:$A$105,"All Officers",'Role Requirements'!$B$6:$B$105,E11)=0,0,IF(COUNTIFS($B$6:B11,B11,$D$6:D11,D11,$E$6:E11,E11,$M$6:M11,"CURRENT")=1,1,0))))</x:f>
      </x:c>
      <x:c r="O11" s="114"/>
      <x:c r="P11" s="115"/>
      <x:c r="Q11" s="117"/>
    </x:row>
    <x:row r="12">
      <x:c r="A12" s="114"/>
      <x:c r="B12" s="115"/>
      <x:c r="C12" s="115"/>
      <x:c r="D12" s="115"/>
      <x:c r="E12" s="115"/>
      <x:c r="F12" s="115"/>
      <x:c r="G12" s="134"/>
      <x:c r="H12" s="150"/>
      <x:c r="I12" s="146" t="str">
        <x:f>IF(E12="","",IFERROR(VLOOKUP(E12,'Course Catalog'!$A$6:$L$55,7,FALSE),0))</x:f>
      </x:c>
      <x:c r="J12" s="126" t="str">
        <x:f>IF(A12="","",IF(H12&gt;=I12,"Yes","No"))</x:f>
      </x:c>
      <x:c r="K12" s="151"/>
      <x:c r="L12" s="148" t="str">
        <x:f>IF(OR(A12="",K12=""),"",EDATE(K12,IFERROR(VLOOKUP(E12,'Course Catalog'!$A$6:$L$55,8,FALSE),'Settings'!$B$7)))</x:f>
      </x:c>
      <x:c r="M12" s="15" t="str">
        <x:f>IF(A12="","",IF(J12&lt;&gt;"Yes","NOT PASSED",IF(L12&lt;TODAY(),"EXPIRED","CURRENT")))</x:f>
      </x:c>
      <x:c r="N12" s="149" t="str">
        <x:f>IF(A12="","",IF(M12&lt;&gt;"CURRENT",0,IF(COUNTIFS('Role Requirements'!$A$6:$A$105,D12,'Role Requirements'!$B$6:$B$105,E12)+COUNTIFS('Role Requirements'!$A$6:$A$105,"All Officers",'Role Requirements'!$B$6:$B$105,E12)=0,0,IF(COUNTIFS($B$6:B12,B12,$D$6:D12,D12,$E$6:E12,E12,$M$6:M12,"CURRENT")=1,1,0))))</x:f>
      </x:c>
      <x:c r="O12" s="114"/>
      <x:c r="P12" s="115"/>
      <x:c r="Q12" s="117"/>
    </x:row>
    <x:row r="13">
      <x:c r="A13" s="114"/>
      <x:c r="B13" s="115"/>
      <x:c r="C13" s="115"/>
      <x:c r="D13" s="115"/>
      <x:c r="E13" s="115"/>
      <x:c r="F13" s="115"/>
      <x:c r="G13" s="134"/>
      <x:c r="H13" s="150"/>
      <x:c r="I13" s="146" t="str">
        <x:f>IF(E13="","",IFERROR(VLOOKUP(E13,'Course Catalog'!$A$6:$L$55,7,FALSE),0))</x:f>
      </x:c>
      <x:c r="J13" s="126" t="str">
        <x:f>IF(A13="","",IF(H13&gt;=I13,"Yes","No"))</x:f>
      </x:c>
      <x:c r="K13" s="151"/>
      <x:c r="L13" s="148" t="str">
        <x:f>IF(OR(A13="",K13=""),"",EDATE(K13,IFERROR(VLOOKUP(E13,'Course Catalog'!$A$6:$L$55,8,FALSE),'Settings'!$B$7)))</x:f>
      </x:c>
      <x:c r="M13" s="15" t="str">
        <x:f>IF(A13="","",IF(J13&lt;&gt;"Yes","NOT PASSED",IF(L13&lt;TODAY(),"EXPIRED","CURRENT")))</x:f>
      </x:c>
      <x:c r="N13" s="149" t="str">
        <x:f>IF(A13="","",IF(M13&lt;&gt;"CURRENT",0,IF(COUNTIFS('Role Requirements'!$A$6:$A$105,D13,'Role Requirements'!$B$6:$B$105,E13)+COUNTIFS('Role Requirements'!$A$6:$A$105,"All Officers",'Role Requirements'!$B$6:$B$105,E13)=0,0,IF(COUNTIFS($B$6:B13,B13,$D$6:D13,D13,$E$6:E13,E13,$M$6:M13,"CURRENT")=1,1,0))))</x:f>
      </x:c>
      <x:c r="O13" s="114"/>
      <x:c r="P13" s="115"/>
      <x:c r="Q13" s="117"/>
    </x:row>
    <x:row r="14">
      <x:c r="A14" s="114"/>
      <x:c r="B14" s="115"/>
      <x:c r="C14" s="115"/>
      <x:c r="D14" s="115"/>
      <x:c r="E14" s="115"/>
      <x:c r="F14" s="115"/>
      <x:c r="G14" s="134"/>
      <x:c r="H14" s="150"/>
      <x:c r="I14" s="146" t="str">
        <x:f>IF(E14="","",IFERROR(VLOOKUP(E14,'Course Catalog'!$A$6:$L$55,7,FALSE),0))</x:f>
      </x:c>
      <x:c r="J14" s="126" t="str">
        <x:f>IF(A14="","",IF(H14&gt;=I14,"Yes","No"))</x:f>
      </x:c>
      <x:c r="K14" s="151"/>
      <x:c r="L14" s="148" t="str">
        <x:f>IF(OR(A14="",K14=""),"",EDATE(K14,IFERROR(VLOOKUP(E14,'Course Catalog'!$A$6:$L$55,8,FALSE),'Settings'!$B$7)))</x:f>
      </x:c>
      <x:c r="M14" s="15" t="str">
        <x:f>IF(A14="","",IF(J14&lt;&gt;"Yes","NOT PASSED",IF(L14&lt;TODAY(),"EXPIRED","CURRENT")))</x:f>
      </x:c>
      <x:c r="N14" s="149" t="str">
        <x:f>IF(A14="","",IF(M14&lt;&gt;"CURRENT",0,IF(COUNTIFS('Role Requirements'!$A$6:$A$105,D14,'Role Requirements'!$B$6:$B$105,E14)+COUNTIFS('Role Requirements'!$A$6:$A$105,"All Officers",'Role Requirements'!$B$6:$B$105,E14)=0,0,IF(COUNTIFS($B$6:B14,B14,$D$6:D14,D14,$E$6:E14,E14,$M$6:M14,"CURRENT")=1,1,0))))</x:f>
      </x:c>
      <x:c r="O14" s="114"/>
      <x:c r="P14" s="115"/>
      <x:c r="Q14" s="117"/>
    </x:row>
    <x:row r="15">
      <x:c r="A15" s="114"/>
      <x:c r="B15" s="115"/>
      <x:c r="C15" s="115"/>
      <x:c r="D15" s="115"/>
      <x:c r="E15" s="115"/>
      <x:c r="F15" s="115"/>
      <x:c r="G15" s="134"/>
      <x:c r="H15" s="150"/>
      <x:c r="I15" s="146" t="str">
        <x:f>IF(E15="","",IFERROR(VLOOKUP(E15,'Course Catalog'!$A$6:$L$55,7,FALSE),0))</x:f>
      </x:c>
      <x:c r="J15" s="126" t="str">
        <x:f>IF(A15="","",IF(H15&gt;=I15,"Yes","No"))</x:f>
      </x:c>
      <x:c r="K15" s="151"/>
      <x:c r="L15" s="148" t="str">
        <x:f>IF(OR(A15="",K15=""),"",EDATE(K15,IFERROR(VLOOKUP(E15,'Course Catalog'!$A$6:$L$55,8,FALSE),'Settings'!$B$7)))</x:f>
      </x:c>
      <x:c r="M15" s="15" t="str">
        <x:f>IF(A15="","",IF(J15&lt;&gt;"Yes","NOT PASSED",IF(L15&lt;TODAY(),"EXPIRED","CURRENT")))</x:f>
      </x:c>
      <x:c r="N15" s="149" t="str">
        <x:f>IF(A15="","",IF(M15&lt;&gt;"CURRENT",0,IF(COUNTIFS('Role Requirements'!$A$6:$A$105,D15,'Role Requirements'!$B$6:$B$105,E15)+COUNTIFS('Role Requirements'!$A$6:$A$105,"All Officers",'Role Requirements'!$B$6:$B$105,E15)=0,0,IF(COUNTIFS($B$6:B15,B15,$D$6:D15,D15,$E$6:E15,E15,$M$6:M15,"CURRENT")=1,1,0))))</x:f>
      </x:c>
      <x:c r="O15" s="114"/>
      <x:c r="P15" s="115"/>
      <x:c r="Q15" s="117"/>
    </x:row>
    <x:row r="16">
      <x:c r="A16" s="114"/>
      <x:c r="B16" s="115"/>
      <x:c r="C16" s="115"/>
      <x:c r="D16" s="115"/>
      <x:c r="E16" s="115"/>
      <x:c r="F16" s="115"/>
      <x:c r="G16" s="134"/>
      <x:c r="H16" s="150"/>
      <x:c r="I16" s="146" t="str">
        <x:f>IF(E16="","",IFERROR(VLOOKUP(E16,'Course Catalog'!$A$6:$L$55,7,FALSE),0))</x:f>
      </x:c>
      <x:c r="J16" s="126" t="str">
        <x:f>IF(A16="","",IF(H16&gt;=I16,"Yes","No"))</x:f>
      </x:c>
      <x:c r="K16" s="151"/>
      <x:c r="L16" s="148" t="str">
        <x:f>IF(OR(A16="",K16=""),"",EDATE(K16,IFERROR(VLOOKUP(E16,'Course Catalog'!$A$6:$L$55,8,FALSE),'Settings'!$B$7)))</x:f>
      </x:c>
      <x:c r="M16" s="15" t="str">
        <x:f>IF(A16="","",IF(J16&lt;&gt;"Yes","NOT PASSED",IF(L16&lt;TODAY(),"EXPIRED","CURRENT")))</x:f>
      </x:c>
      <x:c r="N16" s="149" t="str">
        <x:f>IF(A16="","",IF(M16&lt;&gt;"CURRENT",0,IF(COUNTIFS('Role Requirements'!$A$6:$A$105,D16,'Role Requirements'!$B$6:$B$105,E16)+COUNTIFS('Role Requirements'!$A$6:$A$105,"All Officers",'Role Requirements'!$B$6:$B$105,E16)=0,0,IF(COUNTIFS($B$6:B16,B16,$D$6:D16,D16,$E$6:E16,E16,$M$6:M16,"CURRENT")=1,1,0))))</x:f>
      </x:c>
      <x:c r="O16" s="114"/>
      <x:c r="P16" s="115"/>
      <x:c r="Q16" s="117"/>
    </x:row>
    <x:row r="17">
      <x:c r="A17" s="114"/>
      <x:c r="B17" s="115"/>
      <x:c r="C17" s="115"/>
      <x:c r="D17" s="115"/>
      <x:c r="E17" s="115"/>
      <x:c r="F17" s="115"/>
      <x:c r="G17" s="134"/>
      <x:c r="H17" s="150"/>
      <x:c r="I17" s="146" t="str">
        <x:f>IF(E17="","",IFERROR(VLOOKUP(E17,'Course Catalog'!$A$6:$L$55,7,FALSE),0))</x:f>
      </x:c>
      <x:c r="J17" s="126" t="str">
        <x:f>IF(A17="","",IF(H17&gt;=I17,"Yes","No"))</x:f>
      </x:c>
      <x:c r="K17" s="151"/>
      <x:c r="L17" s="148" t="str">
        <x:f>IF(OR(A17="",K17=""),"",EDATE(K17,IFERROR(VLOOKUP(E17,'Course Catalog'!$A$6:$L$55,8,FALSE),'Settings'!$B$7)))</x:f>
      </x:c>
      <x:c r="M17" s="15" t="str">
        <x:f>IF(A17="","",IF(J17&lt;&gt;"Yes","NOT PASSED",IF(L17&lt;TODAY(),"EXPIRED","CURRENT")))</x:f>
      </x:c>
      <x:c r="N17" s="149" t="str">
        <x:f>IF(A17="","",IF(M17&lt;&gt;"CURRENT",0,IF(COUNTIFS('Role Requirements'!$A$6:$A$105,D17,'Role Requirements'!$B$6:$B$105,E17)+COUNTIFS('Role Requirements'!$A$6:$A$105,"All Officers",'Role Requirements'!$B$6:$B$105,E17)=0,0,IF(COUNTIFS($B$6:B17,B17,$D$6:D17,D17,$E$6:E17,E17,$M$6:M17,"CURRENT")=1,1,0))))</x:f>
      </x:c>
      <x:c r="O17" s="114"/>
      <x:c r="P17" s="115"/>
      <x:c r="Q17" s="117"/>
    </x:row>
    <x:row r="18">
      <x:c r="A18" s="114"/>
      <x:c r="B18" s="115"/>
      <x:c r="C18" s="115"/>
      <x:c r="D18" s="115"/>
      <x:c r="E18" s="115"/>
      <x:c r="F18" s="115"/>
      <x:c r="G18" s="134"/>
      <x:c r="H18" s="150"/>
      <x:c r="I18" s="146" t="str">
        <x:f>IF(E18="","",IFERROR(VLOOKUP(E18,'Course Catalog'!$A$6:$L$55,7,FALSE),0))</x:f>
      </x:c>
      <x:c r="J18" s="126" t="str">
        <x:f>IF(A18="","",IF(H18&gt;=I18,"Yes","No"))</x:f>
      </x:c>
      <x:c r="K18" s="151"/>
      <x:c r="L18" s="148" t="str">
        <x:f>IF(OR(A18="",K18=""),"",EDATE(K18,IFERROR(VLOOKUP(E18,'Course Catalog'!$A$6:$L$55,8,FALSE),'Settings'!$B$7)))</x:f>
      </x:c>
      <x:c r="M18" s="15" t="str">
        <x:f>IF(A18="","",IF(J18&lt;&gt;"Yes","NOT PASSED",IF(L18&lt;TODAY(),"EXPIRED","CURRENT")))</x:f>
      </x:c>
      <x:c r="N18" s="149" t="str">
        <x:f>IF(A18="","",IF(M18&lt;&gt;"CURRENT",0,IF(COUNTIFS('Role Requirements'!$A$6:$A$105,D18,'Role Requirements'!$B$6:$B$105,E18)+COUNTIFS('Role Requirements'!$A$6:$A$105,"All Officers",'Role Requirements'!$B$6:$B$105,E18)=0,0,IF(COUNTIFS($B$6:B18,B18,$D$6:D18,D18,$E$6:E18,E18,$M$6:M18,"CURRENT")=1,1,0))))</x:f>
      </x:c>
      <x:c r="O18" s="114"/>
      <x:c r="P18" s="115"/>
      <x:c r="Q18" s="117"/>
    </x:row>
    <x:row r="19">
      <x:c r="A19" s="114"/>
      <x:c r="B19" s="115"/>
      <x:c r="C19" s="115"/>
      <x:c r="D19" s="115"/>
      <x:c r="E19" s="115"/>
      <x:c r="F19" s="115"/>
      <x:c r="G19" s="134"/>
      <x:c r="H19" s="150"/>
      <x:c r="I19" s="146" t="str">
        <x:f>IF(E19="","",IFERROR(VLOOKUP(E19,'Course Catalog'!$A$6:$L$55,7,FALSE),0))</x:f>
      </x:c>
      <x:c r="J19" s="126" t="str">
        <x:f>IF(A19="","",IF(H19&gt;=I19,"Yes","No"))</x:f>
      </x:c>
      <x:c r="K19" s="151"/>
      <x:c r="L19" s="148" t="str">
        <x:f>IF(OR(A19="",K19=""),"",EDATE(K19,IFERROR(VLOOKUP(E19,'Course Catalog'!$A$6:$L$55,8,FALSE),'Settings'!$B$7)))</x:f>
      </x:c>
      <x:c r="M19" s="15" t="str">
        <x:f>IF(A19="","",IF(J19&lt;&gt;"Yes","NOT PASSED",IF(L19&lt;TODAY(),"EXPIRED","CURRENT")))</x:f>
      </x:c>
      <x:c r="N19" s="149" t="str">
        <x:f>IF(A19="","",IF(M19&lt;&gt;"CURRENT",0,IF(COUNTIFS('Role Requirements'!$A$6:$A$105,D19,'Role Requirements'!$B$6:$B$105,E19)+COUNTIFS('Role Requirements'!$A$6:$A$105,"All Officers",'Role Requirements'!$B$6:$B$105,E19)=0,0,IF(COUNTIFS($B$6:B19,B19,$D$6:D19,D19,$E$6:E19,E19,$M$6:M19,"CURRENT")=1,1,0))))</x:f>
      </x:c>
      <x:c r="O19" s="114"/>
      <x:c r="P19" s="115"/>
      <x:c r="Q19" s="117"/>
    </x:row>
    <x:row r="20">
      <x:c r="A20" s="114"/>
      <x:c r="B20" s="115"/>
      <x:c r="C20" s="115"/>
      <x:c r="D20" s="115"/>
      <x:c r="E20" s="115"/>
      <x:c r="F20" s="115"/>
      <x:c r="G20" s="134"/>
      <x:c r="H20" s="150"/>
      <x:c r="I20" s="146" t="str">
        <x:f>IF(E20="","",IFERROR(VLOOKUP(E20,'Course Catalog'!$A$6:$L$55,7,FALSE),0))</x:f>
      </x:c>
      <x:c r="J20" s="126" t="str">
        <x:f>IF(A20="","",IF(H20&gt;=I20,"Yes","No"))</x:f>
      </x:c>
      <x:c r="K20" s="151"/>
      <x:c r="L20" s="148" t="str">
        <x:f>IF(OR(A20="",K20=""),"",EDATE(K20,IFERROR(VLOOKUP(E20,'Course Catalog'!$A$6:$L$55,8,FALSE),'Settings'!$B$7)))</x:f>
      </x:c>
      <x:c r="M20" s="15" t="str">
        <x:f>IF(A20="","",IF(J20&lt;&gt;"Yes","NOT PASSED",IF(L20&lt;TODAY(),"EXPIRED","CURRENT")))</x:f>
      </x:c>
      <x:c r="N20" s="149" t="str">
        <x:f>IF(A20="","",IF(M20&lt;&gt;"CURRENT",0,IF(COUNTIFS('Role Requirements'!$A$6:$A$105,D20,'Role Requirements'!$B$6:$B$105,E20)+COUNTIFS('Role Requirements'!$A$6:$A$105,"All Officers",'Role Requirements'!$B$6:$B$105,E20)=0,0,IF(COUNTIFS($B$6:B20,B20,$D$6:D20,D20,$E$6:E20,E20,$M$6:M20,"CURRENT")=1,1,0))))</x:f>
      </x:c>
      <x:c r="O20" s="114"/>
      <x:c r="P20" s="115"/>
      <x:c r="Q20" s="117"/>
    </x:row>
    <x:row r="21">
      <x:c r="A21" s="114"/>
      <x:c r="B21" s="115"/>
      <x:c r="C21" s="115"/>
      <x:c r="D21" s="115"/>
      <x:c r="E21" s="115"/>
      <x:c r="F21" s="115"/>
      <x:c r="G21" s="134"/>
      <x:c r="H21" s="150"/>
      <x:c r="I21" s="146" t="str">
        <x:f>IF(E21="","",IFERROR(VLOOKUP(E21,'Course Catalog'!$A$6:$L$55,7,FALSE),0))</x:f>
      </x:c>
      <x:c r="J21" s="126" t="str">
        <x:f>IF(A21="","",IF(H21&gt;=I21,"Yes","No"))</x:f>
      </x:c>
      <x:c r="K21" s="151"/>
      <x:c r="L21" s="148" t="str">
        <x:f>IF(OR(A21="",K21=""),"",EDATE(K21,IFERROR(VLOOKUP(E21,'Course Catalog'!$A$6:$L$55,8,FALSE),'Settings'!$B$7)))</x:f>
      </x:c>
      <x:c r="M21" s="15" t="str">
        <x:f>IF(A21="","",IF(J21&lt;&gt;"Yes","NOT PASSED",IF(L21&lt;TODAY(),"EXPIRED","CURRENT")))</x:f>
      </x:c>
      <x:c r="N21" s="149" t="str">
        <x:f>IF(A21="","",IF(M21&lt;&gt;"CURRENT",0,IF(COUNTIFS('Role Requirements'!$A$6:$A$105,D21,'Role Requirements'!$B$6:$B$105,E21)+COUNTIFS('Role Requirements'!$A$6:$A$105,"All Officers",'Role Requirements'!$B$6:$B$105,E21)=0,0,IF(COUNTIFS($B$6:B21,B21,$D$6:D21,D21,$E$6:E21,E21,$M$6:M21,"CURRENT")=1,1,0))))</x:f>
      </x:c>
      <x:c r="O21" s="114"/>
      <x:c r="P21" s="115"/>
      <x:c r="Q21" s="117"/>
    </x:row>
    <x:row r="22">
      <x:c r="A22" s="114"/>
      <x:c r="B22" s="115"/>
      <x:c r="C22" s="115"/>
      <x:c r="D22" s="115"/>
      <x:c r="E22" s="115"/>
      <x:c r="F22" s="115"/>
      <x:c r="G22" s="134"/>
      <x:c r="H22" s="150"/>
      <x:c r="I22" s="146" t="str">
        <x:f>IF(E22="","",IFERROR(VLOOKUP(E22,'Course Catalog'!$A$6:$L$55,7,FALSE),0))</x:f>
      </x:c>
      <x:c r="J22" s="126" t="str">
        <x:f>IF(A22="","",IF(H22&gt;=I22,"Yes","No"))</x:f>
      </x:c>
      <x:c r="K22" s="151"/>
      <x:c r="L22" s="148" t="str">
        <x:f>IF(OR(A22="",K22=""),"",EDATE(K22,IFERROR(VLOOKUP(E22,'Course Catalog'!$A$6:$L$55,8,FALSE),'Settings'!$B$7)))</x:f>
      </x:c>
      <x:c r="M22" s="15" t="str">
        <x:f>IF(A22="","",IF(J22&lt;&gt;"Yes","NOT PASSED",IF(L22&lt;TODAY(),"EXPIRED","CURRENT")))</x:f>
      </x:c>
      <x:c r="N22" s="149" t="str">
        <x:f>IF(A22="","",IF(M22&lt;&gt;"CURRENT",0,IF(COUNTIFS('Role Requirements'!$A$6:$A$105,D22,'Role Requirements'!$B$6:$B$105,E22)+COUNTIFS('Role Requirements'!$A$6:$A$105,"All Officers",'Role Requirements'!$B$6:$B$105,E22)=0,0,IF(COUNTIFS($B$6:B22,B22,$D$6:D22,D22,$E$6:E22,E22,$M$6:M22,"CURRENT")=1,1,0))))</x:f>
      </x:c>
      <x:c r="O22" s="114"/>
      <x:c r="P22" s="115"/>
      <x:c r="Q22" s="117"/>
    </x:row>
    <x:row r="23">
      <x:c r="A23" s="114"/>
      <x:c r="B23" s="115"/>
      <x:c r="C23" s="115"/>
      <x:c r="D23" s="115"/>
      <x:c r="E23" s="115"/>
      <x:c r="F23" s="115"/>
      <x:c r="G23" s="134"/>
      <x:c r="H23" s="150"/>
      <x:c r="I23" s="146" t="str">
        <x:f>IF(E23="","",IFERROR(VLOOKUP(E23,'Course Catalog'!$A$6:$L$55,7,FALSE),0))</x:f>
      </x:c>
      <x:c r="J23" s="126" t="str">
        <x:f>IF(A23="","",IF(H23&gt;=I23,"Yes","No"))</x:f>
      </x:c>
      <x:c r="K23" s="151"/>
      <x:c r="L23" s="148" t="str">
        <x:f>IF(OR(A23="",K23=""),"",EDATE(K23,IFERROR(VLOOKUP(E23,'Course Catalog'!$A$6:$L$55,8,FALSE),'Settings'!$B$7)))</x:f>
      </x:c>
      <x:c r="M23" s="15" t="str">
        <x:f>IF(A23="","",IF(J23&lt;&gt;"Yes","NOT PASSED",IF(L23&lt;TODAY(),"EXPIRED","CURRENT")))</x:f>
      </x:c>
      <x:c r="N23" s="149" t="str">
        <x:f>IF(A23="","",IF(M23&lt;&gt;"CURRENT",0,IF(COUNTIFS('Role Requirements'!$A$6:$A$105,D23,'Role Requirements'!$B$6:$B$105,E23)+COUNTIFS('Role Requirements'!$A$6:$A$105,"All Officers",'Role Requirements'!$B$6:$B$105,E23)=0,0,IF(COUNTIFS($B$6:B23,B23,$D$6:D23,D23,$E$6:E23,E23,$M$6:M23,"CURRENT")=1,1,0))))</x:f>
      </x:c>
      <x:c r="O23" s="114"/>
      <x:c r="P23" s="115"/>
      <x:c r="Q23" s="117"/>
    </x:row>
    <x:row r="24">
      <x:c r="A24" s="114"/>
      <x:c r="B24" s="115"/>
      <x:c r="C24" s="115"/>
      <x:c r="D24" s="115"/>
      <x:c r="E24" s="115"/>
      <x:c r="F24" s="115"/>
      <x:c r="G24" s="134"/>
      <x:c r="H24" s="150"/>
      <x:c r="I24" s="146" t="str">
        <x:f>IF(E24="","",IFERROR(VLOOKUP(E24,'Course Catalog'!$A$6:$L$55,7,FALSE),0))</x:f>
      </x:c>
      <x:c r="J24" s="126" t="str">
        <x:f>IF(A24="","",IF(H24&gt;=I24,"Yes","No"))</x:f>
      </x:c>
      <x:c r="K24" s="151"/>
      <x:c r="L24" s="148" t="str">
        <x:f>IF(OR(A24="",K24=""),"",EDATE(K24,IFERROR(VLOOKUP(E24,'Course Catalog'!$A$6:$L$55,8,FALSE),'Settings'!$B$7)))</x:f>
      </x:c>
      <x:c r="M24" s="15" t="str">
        <x:f>IF(A24="","",IF(J24&lt;&gt;"Yes","NOT PASSED",IF(L24&lt;TODAY(),"EXPIRED","CURRENT")))</x:f>
      </x:c>
      <x:c r="N24" s="149" t="str">
        <x:f>IF(A24="","",IF(M24&lt;&gt;"CURRENT",0,IF(COUNTIFS('Role Requirements'!$A$6:$A$105,D24,'Role Requirements'!$B$6:$B$105,E24)+COUNTIFS('Role Requirements'!$A$6:$A$105,"All Officers",'Role Requirements'!$B$6:$B$105,E24)=0,0,IF(COUNTIFS($B$6:B24,B24,$D$6:D24,D24,$E$6:E24,E24,$M$6:M24,"CURRENT")=1,1,0))))</x:f>
      </x:c>
      <x:c r="O24" s="114"/>
      <x:c r="P24" s="115"/>
      <x:c r="Q24" s="117"/>
    </x:row>
    <x:row r="25">
      <x:c r="A25" s="114"/>
      <x:c r="B25" s="115"/>
      <x:c r="C25" s="115"/>
      <x:c r="D25" s="115"/>
      <x:c r="E25" s="115"/>
      <x:c r="F25" s="115"/>
      <x:c r="G25" s="134"/>
      <x:c r="H25" s="150"/>
      <x:c r="I25" s="146" t="str">
        <x:f>IF(E25="","",IFERROR(VLOOKUP(E25,'Course Catalog'!$A$6:$L$55,7,FALSE),0))</x:f>
      </x:c>
      <x:c r="J25" s="126" t="str">
        <x:f>IF(A25="","",IF(H25&gt;=I25,"Yes","No"))</x:f>
      </x:c>
      <x:c r="K25" s="151"/>
      <x:c r="L25" s="148" t="str">
        <x:f>IF(OR(A25="",K25=""),"",EDATE(K25,IFERROR(VLOOKUP(E25,'Course Catalog'!$A$6:$L$55,8,FALSE),'Settings'!$B$7)))</x:f>
      </x:c>
      <x:c r="M25" s="15" t="str">
        <x:f>IF(A25="","",IF(J25&lt;&gt;"Yes","NOT PASSED",IF(L25&lt;TODAY(),"EXPIRED","CURRENT")))</x:f>
      </x:c>
      <x:c r="N25" s="149" t="str">
        <x:f>IF(A25="","",IF(M25&lt;&gt;"CURRENT",0,IF(COUNTIFS('Role Requirements'!$A$6:$A$105,D25,'Role Requirements'!$B$6:$B$105,E25)+COUNTIFS('Role Requirements'!$A$6:$A$105,"All Officers",'Role Requirements'!$B$6:$B$105,E25)=0,0,IF(COUNTIFS($B$6:B25,B25,$D$6:D25,D25,$E$6:E25,E25,$M$6:M25,"CURRENT")=1,1,0))))</x:f>
      </x:c>
      <x:c r="O25" s="114"/>
      <x:c r="P25" s="115"/>
      <x:c r="Q25" s="117"/>
    </x:row>
    <x:row r="26">
      <x:c r="A26" s="114"/>
      <x:c r="B26" s="115"/>
      <x:c r="C26" s="115"/>
      <x:c r="D26" s="115"/>
      <x:c r="E26" s="115"/>
      <x:c r="F26" s="115"/>
      <x:c r="G26" s="134"/>
      <x:c r="H26" s="150"/>
      <x:c r="I26" s="146" t="str">
        <x:f>IF(E26="","",IFERROR(VLOOKUP(E26,'Course Catalog'!$A$6:$L$55,7,FALSE),0))</x:f>
      </x:c>
      <x:c r="J26" s="126" t="str">
        <x:f>IF(A26="","",IF(H26&gt;=I26,"Yes","No"))</x:f>
      </x:c>
      <x:c r="K26" s="151"/>
      <x:c r="L26" s="148" t="str">
        <x:f>IF(OR(A26="",K26=""),"",EDATE(K26,IFERROR(VLOOKUP(E26,'Course Catalog'!$A$6:$L$55,8,FALSE),'Settings'!$B$7)))</x:f>
      </x:c>
      <x:c r="M26" s="15" t="str">
        <x:f>IF(A26="","",IF(J26&lt;&gt;"Yes","NOT PASSED",IF(L26&lt;TODAY(),"EXPIRED","CURRENT")))</x:f>
      </x:c>
      <x:c r="N26" s="149" t="str">
        <x:f>IF(A26="","",IF(M26&lt;&gt;"CURRENT",0,IF(COUNTIFS('Role Requirements'!$A$6:$A$105,D26,'Role Requirements'!$B$6:$B$105,E26)+COUNTIFS('Role Requirements'!$A$6:$A$105,"All Officers",'Role Requirements'!$B$6:$B$105,E26)=0,0,IF(COUNTIFS($B$6:B26,B26,$D$6:D26,D26,$E$6:E26,E26,$M$6:M26,"CURRENT")=1,1,0))))</x:f>
      </x:c>
      <x:c r="O26" s="114"/>
      <x:c r="P26" s="115"/>
      <x:c r="Q26" s="117"/>
    </x:row>
    <x:row r="27">
      <x:c r="A27" s="114"/>
      <x:c r="B27" s="115"/>
      <x:c r="C27" s="115"/>
      <x:c r="D27" s="115"/>
      <x:c r="E27" s="115"/>
      <x:c r="F27" s="115"/>
      <x:c r="G27" s="134"/>
      <x:c r="H27" s="150"/>
      <x:c r="I27" s="146" t="str">
        <x:f>IF(E27="","",IFERROR(VLOOKUP(E27,'Course Catalog'!$A$6:$L$55,7,FALSE),0))</x:f>
      </x:c>
      <x:c r="J27" s="126" t="str">
        <x:f>IF(A27="","",IF(H27&gt;=I27,"Yes","No"))</x:f>
      </x:c>
      <x:c r="K27" s="151"/>
      <x:c r="L27" s="148" t="str">
        <x:f>IF(OR(A27="",K27=""),"",EDATE(K27,IFERROR(VLOOKUP(E27,'Course Catalog'!$A$6:$L$55,8,FALSE),'Settings'!$B$7)))</x:f>
      </x:c>
      <x:c r="M27" s="15" t="str">
        <x:f>IF(A27="","",IF(J27&lt;&gt;"Yes","NOT PASSED",IF(L27&lt;TODAY(),"EXPIRED","CURRENT")))</x:f>
      </x:c>
      <x:c r="N27" s="149" t="str">
        <x:f>IF(A27="","",IF(M27&lt;&gt;"CURRENT",0,IF(COUNTIFS('Role Requirements'!$A$6:$A$105,D27,'Role Requirements'!$B$6:$B$105,E27)+COUNTIFS('Role Requirements'!$A$6:$A$105,"All Officers",'Role Requirements'!$B$6:$B$105,E27)=0,0,IF(COUNTIFS($B$6:B27,B27,$D$6:D27,D27,$E$6:E27,E27,$M$6:M27,"CURRENT")=1,1,0))))</x:f>
      </x:c>
      <x:c r="O27" s="114"/>
      <x:c r="P27" s="115"/>
      <x:c r="Q27" s="117"/>
    </x:row>
    <x:row r="28">
      <x:c r="A28" s="114"/>
      <x:c r="B28" s="115"/>
      <x:c r="C28" s="115"/>
      <x:c r="D28" s="115"/>
      <x:c r="E28" s="115"/>
      <x:c r="F28" s="115"/>
      <x:c r="G28" s="134"/>
      <x:c r="H28" s="150"/>
      <x:c r="I28" s="146" t="str">
        <x:f>IF(E28="","",IFERROR(VLOOKUP(E28,'Course Catalog'!$A$6:$L$55,7,FALSE),0))</x:f>
      </x:c>
      <x:c r="J28" s="126" t="str">
        <x:f>IF(A28="","",IF(H28&gt;=I28,"Yes","No"))</x:f>
      </x:c>
      <x:c r="K28" s="151"/>
      <x:c r="L28" s="148" t="str">
        <x:f>IF(OR(A28="",K28=""),"",EDATE(K28,IFERROR(VLOOKUP(E28,'Course Catalog'!$A$6:$L$55,8,FALSE),'Settings'!$B$7)))</x:f>
      </x:c>
      <x:c r="M28" s="15" t="str">
        <x:f>IF(A28="","",IF(J28&lt;&gt;"Yes","NOT PASSED",IF(L28&lt;TODAY(),"EXPIRED","CURRENT")))</x:f>
      </x:c>
      <x:c r="N28" s="149" t="str">
        <x:f>IF(A28="","",IF(M28&lt;&gt;"CURRENT",0,IF(COUNTIFS('Role Requirements'!$A$6:$A$105,D28,'Role Requirements'!$B$6:$B$105,E28)+COUNTIFS('Role Requirements'!$A$6:$A$105,"All Officers",'Role Requirements'!$B$6:$B$105,E28)=0,0,IF(COUNTIFS($B$6:B28,B28,$D$6:D28,D28,$E$6:E28,E28,$M$6:M28,"CURRENT")=1,1,0))))</x:f>
      </x:c>
      <x:c r="O28" s="114"/>
      <x:c r="P28" s="115"/>
      <x:c r="Q28" s="117"/>
    </x:row>
    <x:row r="29">
      <x:c r="A29" s="114"/>
      <x:c r="B29" s="115"/>
      <x:c r="C29" s="115"/>
      <x:c r="D29" s="115"/>
      <x:c r="E29" s="115"/>
      <x:c r="F29" s="115"/>
      <x:c r="G29" s="134"/>
      <x:c r="H29" s="150"/>
      <x:c r="I29" s="146" t="str">
        <x:f>IF(E29="","",IFERROR(VLOOKUP(E29,'Course Catalog'!$A$6:$L$55,7,FALSE),0))</x:f>
      </x:c>
      <x:c r="J29" s="126" t="str">
        <x:f>IF(A29="","",IF(H29&gt;=I29,"Yes","No"))</x:f>
      </x:c>
      <x:c r="K29" s="151"/>
      <x:c r="L29" s="148" t="str">
        <x:f>IF(OR(A29="",K29=""),"",EDATE(K29,IFERROR(VLOOKUP(E29,'Course Catalog'!$A$6:$L$55,8,FALSE),'Settings'!$B$7)))</x:f>
      </x:c>
      <x:c r="M29" s="15" t="str">
        <x:f>IF(A29="","",IF(J29&lt;&gt;"Yes","NOT PASSED",IF(L29&lt;TODAY(),"EXPIRED","CURRENT")))</x:f>
      </x:c>
      <x:c r="N29" s="149" t="str">
        <x:f>IF(A29="","",IF(M29&lt;&gt;"CURRENT",0,IF(COUNTIFS('Role Requirements'!$A$6:$A$105,D29,'Role Requirements'!$B$6:$B$105,E29)+COUNTIFS('Role Requirements'!$A$6:$A$105,"All Officers",'Role Requirements'!$B$6:$B$105,E29)=0,0,IF(COUNTIFS($B$6:B29,B29,$D$6:D29,D29,$E$6:E29,E29,$M$6:M29,"CURRENT")=1,1,0))))</x:f>
      </x:c>
      <x:c r="O29" s="114"/>
      <x:c r="P29" s="115"/>
      <x:c r="Q29" s="117"/>
    </x:row>
    <x:row r="30">
      <x:c r="A30" s="114"/>
      <x:c r="B30" s="115"/>
      <x:c r="C30" s="115"/>
      <x:c r="D30" s="115"/>
      <x:c r="E30" s="115"/>
      <x:c r="F30" s="115"/>
      <x:c r="G30" s="134"/>
      <x:c r="H30" s="150"/>
      <x:c r="I30" s="146" t="str">
        <x:f>IF(E30="","",IFERROR(VLOOKUP(E30,'Course Catalog'!$A$6:$L$55,7,FALSE),0))</x:f>
      </x:c>
      <x:c r="J30" s="126" t="str">
        <x:f>IF(A30="","",IF(H30&gt;=I30,"Yes","No"))</x:f>
      </x:c>
      <x:c r="K30" s="151"/>
      <x:c r="L30" s="148" t="str">
        <x:f>IF(OR(A30="",K30=""),"",EDATE(K30,IFERROR(VLOOKUP(E30,'Course Catalog'!$A$6:$L$55,8,FALSE),'Settings'!$B$7)))</x:f>
      </x:c>
      <x:c r="M30" s="15" t="str">
        <x:f>IF(A30="","",IF(J30&lt;&gt;"Yes","NOT PASSED",IF(L30&lt;TODAY(),"EXPIRED","CURRENT")))</x:f>
      </x:c>
      <x:c r="N30" s="149" t="str">
        <x:f>IF(A30="","",IF(M30&lt;&gt;"CURRENT",0,IF(COUNTIFS('Role Requirements'!$A$6:$A$105,D30,'Role Requirements'!$B$6:$B$105,E30)+COUNTIFS('Role Requirements'!$A$6:$A$105,"All Officers",'Role Requirements'!$B$6:$B$105,E30)=0,0,IF(COUNTIFS($B$6:B30,B30,$D$6:D30,D30,$E$6:E30,E30,$M$6:M30,"CURRENT")=1,1,0))))</x:f>
      </x:c>
      <x:c r="O30" s="114"/>
      <x:c r="P30" s="115"/>
      <x:c r="Q30" s="117"/>
    </x:row>
    <x:row r="31">
      <x:c r="A31" s="114"/>
      <x:c r="B31" s="115"/>
      <x:c r="C31" s="115"/>
      <x:c r="D31" s="115"/>
      <x:c r="E31" s="115"/>
      <x:c r="F31" s="115"/>
      <x:c r="G31" s="134"/>
      <x:c r="H31" s="150"/>
      <x:c r="I31" s="146" t="str">
        <x:f>IF(E31="","",IFERROR(VLOOKUP(E31,'Course Catalog'!$A$6:$L$55,7,FALSE),0))</x:f>
      </x:c>
      <x:c r="J31" s="126" t="str">
        <x:f>IF(A31="","",IF(H31&gt;=I31,"Yes","No"))</x:f>
      </x:c>
      <x:c r="K31" s="151"/>
      <x:c r="L31" s="148" t="str">
        <x:f>IF(OR(A31="",K31=""),"",EDATE(K31,IFERROR(VLOOKUP(E31,'Course Catalog'!$A$6:$L$55,8,FALSE),'Settings'!$B$7)))</x:f>
      </x:c>
      <x:c r="M31" s="15" t="str">
        <x:f>IF(A31="","",IF(J31&lt;&gt;"Yes","NOT PASSED",IF(L31&lt;TODAY(),"EXPIRED","CURRENT")))</x:f>
      </x:c>
      <x:c r="N31" s="149" t="str">
        <x:f>IF(A31="","",IF(M31&lt;&gt;"CURRENT",0,IF(COUNTIFS('Role Requirements'!$A$6:$A$105,D31,'Role Requirements'!$B$6:$B$105,E31)+COUNTIFS('Role Requirements'!$A$6:$A$105,"All Officers",'Role Requirements'!$B$6:$B$105,E31)=0,0,IF(COUNTIFS($B$6:B31,B31,$D$6:D31,D31,$E$6:E31,E31,$M$6:M31,"CURRENT")=1,1,0))))</x:f>
      </x:c>
      <x:c r="O31" s="114"/>
      <x:c r="P31" s="115"/>
      <x:c r="Q31" s="117"/>
    </x:row>
    <x:row r="32">
      <x:c r="A32" s="114"/>
      <x:c r="B32" s="115"/>
      <x:c r="C32" s="115"/>
      <x:c r="D32" s="115"/>
      <x:c r="E32" s="115"/>
      <x:c r="F32" s="115"/>
      <x:c r="G32" s="134"/>
      <x:c r="H32" s="150"/>
      <x:c r="I32" s="146" t="str">
        <x:f>IF(E32="","",IFERROR(VLOOKUP(E32,'Course Catalog'!$A$6:$L$55,7,FALSE),0))</x:f>
      </x:c>
      <x:c r="J32" s="126" t="str">
        <x:f>IF(A32="","",IF(H32&gt;=I32,"Yes","No"))</x:f>
      </x:c>
      <x:c r="K32" s="151"/>
      <x:c r="L32" s="148" t="str">
        <x:f>IF(OR(A32="",K32=""),"",EDATE(K32,IFERROR(VLOOKUP(E32,'Course Catalog'!$A$6:$L$55,8,FALSE),'Settings'!$B$7)))</x:f>
      </x:c>
      <x:c r="M32" s="15" t="str">
        <x:f>IF(A32="","",IF(J32&lt;&gt;"Yes","NOT PASSED",IF(L32&lt;TODAY(),"EXPIRED","CURRENT")))</x:f>
      </x:c>
      <x:c r="N32" s="149" t="str">
        <x:f>IF(A32="","",IF(M32&lt;&gt;"CURRENT",0,IF(COUNTIFS('Role Requirements'!$A$6:$A$105,D32,'Role Requirements'!$B$6:$B$105,E32)+COUNTIFS('Role Requirements'!$A$6:$A$105,"All Officers",'Role Requirements'!$B$6:$B$105,E32)=0,0,IF(COUNTIFS($B$6:B32,B32,$D$6:D32,D32,$E$6:E32,E32,$M$6:M32,"CURRENT")=1,1,0))))</x:f>
      </x:c>
      <x:c r="O32" s="114"/>
      <x:c r="P32" s="115"/>
      <x:c r="Q32" s="117"/>
    </x:row>
    <x:row r="33">
      <x:c r="A33" s="114"/>
      <x:c r="B33" s="115"/>
      <x:c r="C33" s="115"/>
      <x:c r="D33" s="115"/>
      <x:c r="E33" s="115"/>
      <x:c r="F33" s="115"/>
      <x:c r="G33" s="134"/>
      <x:c r="H33" s="150"/>
      <x:c r="I33" s="146" t="str">
        <x:f>IF(E33="","",IFERROR(VLOOKUP(E33,'Course Catalog'!$A$6:$L$55,7,FALSE),0))</x:f>
      </x:c>
      <x:c r="J33" s="126" t="str">
        <x:f>IF(A33="","",IF(H33&gt;=I33,"Yes","No"))</x:f>
      </x:c>
      <x:c r="K33" s="151"/>
      <x:c r="L33" s="148" t="str">
        <x:f>IF(OR(A33="",K33=""),"",EDATE(K33,IFERROR(VLOOKUP(E33,'Course Catalog'!$A$6:$L$55,8,FALSE),'Settings'!$B$7)))</x:f>
      </x:c>
      <x:c r="M33" s="15" t="str">
        <x:f>IF(A33="","",IF(J33&lt;&gt;"Yes","NOT PASSED",IF(L33&lt;TODAY(),"EXPIRED","CURRENT")))</x:f>
      </x:c>
      <x:c r="N33" s="149" t="str">
        <x:f>IF(A33="","",IF(M33&lt;&gt;"CURRENT",0,IF(COUNTIFS('Role Requirements'!$A$6:$A$105,D33,'Role Requirements'!$B$6:$B$105,E33)+COUNTIFS('Role Requirements'!$A$6:$A$105,"All Officers",'Role Requirements'!$B$6:$B$105,E33)=0,0,IF(COUNTIFS($B$6:B33,B33,$D$6:D33,D33,$E$6:E33,E33,$M$6:M33,"CURRENT")=1,1,0))))</x:f>
      </x:c>
      <x:c r="O33" s="114"/>
      <x:c r="P33" s="115"/>
      <x:c r="Q33" s="117"/>
    </x:row>
    <x:row r="34">
      <x:c r="A34" s="114"/>
      <x:c r="B34" s="115"/>
      <x:c r="C34" s="115"/>
      <x:c r="D34" s="115"/>
      <x:c r="E34" s="115"/>
      <x:c r="F34" s="115"/>
      <x:c r="G34" s="134"/>
      <x:c r="H34" s="150"/>
      <x:c r="I34" s="146" t="str">
        <x:f>IF(E34="","",IFERROR(VLOOKUP(E34,'Course Catalog'!$A$6:$L$55,7,FALSE),0))</x:f>
      </x:c>
      <x:c r="J34" s="126" t="str">
        <x:f>IF(A34="","",IF(H34&gt;=I34,"Yes","No"))</x:f>
      </x:c>
      <x:c r="K34" s="151"/>
      <x:c r="L34" s="148" t="str">
        <x:f>IF(OR(A34="",K34=""),"",EDATE(K34,IFERROR(VLOOKUP(E34,'Course Catalog'!$A$6:$L$55,8,FALSE),'Settings'!$B$7)))</x:f>
      </x:c>
      <x:c r="M34" s="15" t="str">
        <x:f>IF(A34="","",IF(J34&lt;&gt;"Yes","NOT PASSED",IF(L34&lt;TODAY(),"EXPIRED","CURRENT")))</x:f>
      </x:c>
      <x:c r="N34" s="149" t="str">
        <x:f>IF(A34="","",IF(M34&lt;&gt;"CURRENT",0,IF(COUNTIFS('Role Requirements'!$A$6:$A$105,D34,'Role Requirements'!$B$6:$B$105,E34)+COUNTIFS('Role Requirements'!$A$6:$A$105,"All Officers",'Role Requirements'!$B$6:$B$105,E34)=0,0,IF(COUNTIFS($B$6:B34,B34,$D$6:D34,D34,$E$6:E34,E34,$M$6:M34,"CURRENT")=1,1,0))))</x:f>
      </x:c>
      <x:c r="O34" s="114"/>
      <x:c r="P34" s="115"/>
      <x:c r="Q34" s="117"/>
    </x:row>
    <x:row r="35">
      <x:c r="A35" s="114"/>
      <x:c r="B35" s="115"/>
      <x:c r="C35" s="115"/>
      <x:c r="D35" s="115"/>
      <x:c r="E35" s="115"/>
      <x:c r="F35" s="115"/>
      <x:c r="G35" s="134"/>
      <x:c r="H35" s="150"/>
      <x:c r="I35" s="146" t="str">
        <x:f>IF(E35="","",IFERROR(VLOOKUP(E35,'Course Catalog'!$A$6:$L$55,7,FALSE),0))</x:f>
      </x:c>
      <x:c r="J35" s="126" t="str">
        <x:f>IF(A35="","",IF(H35&gt;=I35,"Yes","No"))</x:f>
      </x:c>
      <x:c r="K35" s="151"/>
      <x:c r="L35" s="148" t="str">
        <x:f>IF(OR(A35="",K35=""),"",EDATE(K35,IFERROR(VLOOKUP(E35,'Course Catalog'!$A$6:$L$55,8,FALSE),'Settings'!$B$7)))</x:f>
      </x:c>
      <x:c r="M35" s="15" t="str">
        <x:f>IF(A35="","",IF(J35&lt;&gt;"Yes","NOT PASSED",IF(L35&lt;TODAY(),"EXPIRED","CURRENT")))</x:f>
      </x:c>
      <x:c r="N35" s="149" t="str">
        <x:f>IF(A35="","",IF(M35&lt;&gt;"CURRENT",0,IF(COUNTIFS('Role Requirements'!$A$6:$A$105,D35,'Role Requirements'!$B$6:$B$105,E35)+COUNTIFS('Role Requirements'!$A$6:$A$105,"All Officers",'Role Requirements'!$B$6:$B$105,E35)=0,0,IF(COUNTIFS($B$6:B35,B35,$D$6:D35,D35,$E$6:E35,E35,$M$6:M35,"CURRENT")=1,1,0))))</x:f>
      </x:c>
      <x:c r="O35" s="114"/>
      <x:c r="P35" s="115"/>
      <x:c r="Q35" s="117"/>
    </x:row>
    <x:row r="36">
      <x:c r="A36" s="114"/>
      <x:c r="B36" s="115"/>
      <x:c r="C36" s="115"/>
      <x:c r="D36" s="115"/>
      <x:c r="E36" s="115"/>
      <x:c r="F36" s="115"/>
      <x:c r="G36" s="134"/>
      <x:c r="H36" s="150"/>
      <x:c r="I36" s="146" t="str">
        <x:f>IF(E36="","",IFERROR(VLOOKUP(E36,'Course Catalog'!$A$6:$L$55,7,FALSE),0))</x:f>
      </x:c>
      <x:c r="J36" s="126" t="str">
        <x:f>IF(A36="","",IF(H36&gt;=I36,"Yes","No"))</x:f>
      </x:c>
      <x:c r="K36" s="151"/>
      <x:c r="L36" s="148" t="str">
        <x:f>IF(OR(A36="",K36=""),"",EDATE(K36,IFERROR(VLOOKUP(E36,'Course Catalog'!$A$6:$L$55,8,FALSE),'Settings'!$B$7)))</x:f>
      </x:c>
      <x:c r="M36" s="15" t="str">
        <x:f>IF(A36="","",IF(J36&lt;&gt;"Yes","NOT PASSED",IF(L36&lt;TODAY(),"EXPIRED","CURRENT")))</x:f>
      </x:c>
      <x:c r="N36" s="149" t="str">
        <x:f>IF(A36="","",IF(M36&lt;&gt;"CURRENT",0,IF(COUNTIFS('Role Requirements'!$A$6:$A$105,D36,'Role Requirements'!$B$6:$B$105,E36)+COUNTIFS('Role Requirements'!$A$6:$A$105,"All Officers",'Role Requirements'!$B$6:$B$105,E36)=0,0,IF(COUNTIFS($B$6:B36,B36,$D$6:D36,D36,$E$6:E36,E36,$M$6:M36,"CURRENT")=1,1,0))))</x:f>
      </x:c>
      <x:c r="O36" s="114"/>
      <x:c r="P36" s="115"/>
      <x:c r="Q36" s="117"/>
    </x:row>
    <x:row r="37">
      <x:c r="A37" s="114"/>
      <x:c r="B37" s="115"/>
      <x:c r="C37" s="115"/>
      <x:c r="D37" s="115"/>
      <x:c r="E37" s="115"/>
      <x:c r="F37" s="115"/>
      <x:c r="G37" s="134"/>
      <x:c r="H37" s="150"/>
      <x:c r="I37" s="146" t="str">
        <x:f>IF(E37="","",IFERROR(VLOOKUP(E37,'Course Catalog'!$A$6:$L$55,7,FALSE),0))</x:f>
      </x:c>
      <x:c r="J37" s="126" t="str">
        <x:f>IF(A37="","",IF(H37&gt;=I37,"Yes","No"))</x:f>
      </x:c>
      <x:c r="K37" s="151"/>
      <x:c r="L37" s="148" t="str">
        <x:f>IF(OR(A37="",K37=""),"",EDATE(K37,IFERROR(VLOOKUP(E37,'Course Catalog'!$A$6:$L$55,8,FALSE),'Settings'!$B$7)))</x:f>
      </x:c>
      <x:c r="M37" s="15" t="str">
        <x:f>IF(A37="","",IF(J37&lt;&gt;"Yes","NOT PASSED",IF(L37&lt;TODAY(),"EXPIRED","CURRENT")))</x:f>
      </x:c>
      <x:c r="N37" s="149" t="str">
        <x:f>IF(A37="","",IF(M37&lt;&gt;"CURRENT",0,IF(COUNTIFS('Role Requirements'!$A$6:$A$105,D37,'Role Requirements'!$B$6:$B$105,E37)+COUNTIFS('Role Requirements'!$A$6:$A$105,"All Officers",'Role Requirements'!$B$6:$B$105,E37)=0,0,IF(COUNTIFS($B$6:B37,B37,$D$6:D37,D37,$E$6:E37,E37,$M$6:M37,"CURRENT")=1,1,0))))</x:f>
      </x:c>
      <x:c r="O37" s="114"/>
      <x:c r="P37" s="115"/>
      <x:c r="Q37" s="117"/>
    </x:row>
    <x:row r="38">
      <x:c r="A38" s="114"/>
      <x:c r="B38" s="115"/>
      <x:c r="C38" s="115"/>
      <x:c r="D38" s="115"/>
      <x:c r="E38" s="115"/>
      <x:c r="F38" s="115"/>
      <x:c r="G38" s="134"/>
      <x:c r="H38" s="150"/>
      <x:c r="I38" s="146" t="str">
        <x:f>IF(E38="","",IFERROR(VLOOKUP(E38,'Course Catalog'!$A$6:$L$55,7,FALSE),0))</x:f>
      </x:c>
      <x:c r="J38" s="126" t="str">
        <x:f>IF(A38="","",IF(H38&gt;=I38,"Yes","No"))</x:f>
      </x:c>
      <x:c r="K38" s="151"/>
      <x:c r="L38" s="148" t="str">
        <x:f>IF(OR(A38="",K38=""),"",EDATE(K38,IFERROR(VLOOKUP(E38,'Course Catalog'!$A$6:$L$55,8,FALSE),'Settings'!$B$7)))</x:f>
      </x:c>
      <x:c r="M38" s="15" t="str">
        <x:f>IF(A38="","",IF(J38&lt;&gt;"Yes","NOT PASSED",IF(L38&lt;TODAY(),"EXPIRED","CURRENT")))</x:f>
      </x:c>
      <x:c r="N38" s="149" t="str">
        <x:f>IF(A38="","",IF(M38&lt;&gt;"CURRENT",0,IF(COUNTIFS('Role Requirements'!$A$6:$A$105,D38,'Role Requirements'!$B$6:$B$105,E38)+COUNTIFS('Role Requirements'!$A$6:$A$105,"All Officers",'Role Requirements'!$B$6:$B$105,E38)=0,0,IF(COUNTIFS($B$6:B38,B38,$D$6:D38,D38,$E$6:E38,E38,$M$6:M38,"CURRENT")=1,1,0))))</x:f>
      </x:c>
      <x:c r="O38" s="114"/>
      <x:c r="P38" s="115"/>
      <x:c r="Q38" s="117"/>
    </x:row>
    <x:row r="39">
      <x:c r="A39" s="114"/>
      <x:c r="B39" s="115"/>
      <x:c r="C39" s="115"/>
      <x:c r="D39" s="115"/>
      <x:c r="E39" s="115"/>
      <x:c r="F39" s="115"/>
      <x:c r="G39" s="134"/>
      <x:c r="H39" s="150"/>
      <x:c r="I39" s="146" t="str">
        <x:f>IF(E39="","",IFERROR(VLOOKUP(E39,'Course Catalog'!$A$6:$L$55,7,FALSE),0))</x:f>
      </x:c>
      <x:c r="J39" s="126" t="str">
        <x:f>IF(A39="","",IF(H39&gt;=I39,"Yes","No"))</x:f>
      </x:c>
      <x:c r="K39" s="151"/>
      <x:c r="L39" s="148" t="str">
        <x:f>IF(OR(A39="",K39=""),"",EDATE(K39,IFERROR(VLOOKUP(E39,'Course Catalog'!$A$6:$L$55,8,FALSE),'Settings'!$B$7)))</x:f>
      </x:c>
      <x:c r="M39" s="15" t="str">
        <x:f>IF(A39="","",IF(J39&lt;&gt;"Yes","NOT PASSED",IF(L39&lt;TODAY(),"EXPIRED","CURRENT")))</x:f>
      </x:c>
      <x:c r="N39" s="149" t="str">
        <x:f>IF(A39="","",IF(M39&lt;&gt;"CURRENT",0,IF(COUNTIFS('Role Requirements'!$A$6:$A$105,D39,'Role Requirements'!$B$6:$B$105,E39)+COUNTIFS('Role Requirements'!$A$6:$A$105,"All Officers",'Role Requirements'!$B$6:$B$105,E39)=0,0,IF(COUNTIFS($B$6:B39,B39,$D$6:D39,D39,$E$6:E39,E39,$M$6:M39,"CURRENT")=1,1,0))))</x:f>
      </x:c>
      <x:c r="O39" s="114"/>
      <x:c r="P39" s="115"/>
      <x:c r="Q39" s="117"/>
    </x:row>
    <x:row r="40">
      <x:c r="A40" s="114"/>
      <x:c r="B40" s="115"/>
      <x:c r="C40" s="115"/>
      <x:c r="D40" s="115"/>
      <x:c r="E40" s="115"/>
      <x:c r="F40" s="115"/>
      <x:c r="G40" s="134"/>
      <x:c r="H40" s="150"/>
      <x:c r="I40" s="146" t="str">
        <x:f>IF(E40="","",IFERROR(VLOOKUP(E40,'Course Catalog'!$A$6:$L$55,7,FALSE),0))</x:f>
      </x:c>
      <x:c r="J40" s="126" t="str">
        <x:f>IF(A40="","",IF(H40&gt;=I40,"Yes","No"))</x:f>
      </x:c>
      <x:c r="K40" s="151"/>
      <x:c r="L40" s="148" t="str">
        <x:f>IF(OR(A40="",K40=""),"",EDATE(K40,IFERROR(VLOOKUP(E40,'Course Catalog'!$A$6:$L$55,8,FALSE),'Settings'!$B$7)))</x:f>
      </x:c>
      <x:c r="M40" s="15" t="str">
        <x:f>IF(A40="","",IF(J40&lt;&gt;"Yes","NOT PASSED",IF(L40&lt;TODAY(),"EXPIRED","CURRENT")))</x:f>
      </x:c>
      <x:c r="N40" s="149" t="str">
        <x:f>IF(A40="","",IF(M40&lt;&gt;"CURRENT",0,IF(COUNTIFS('Role Requirements'!$A$6:$A$105,D40,'Role Requirements'!$B$6:$B$105,E40)+COUNTIFS('Role Requirements'!$A$6:$A$105,"All Officers",'Role Requirements'!$B$6:$B$105,E40)=0,0,IF(COUNTIFS($B$6:B40,B40,$D$6:D40,D40,$E$6:E40,E40,$M$6:M40,"CURRENT")=1,1,0))))</x:f>
      </x:c>
      <x:c r="O40" s="114"/>
      <x:c r="P40" s="115"/>
      <x:c r="Q40" s="117"/>
    </x:row>
    <x:row r="41">
      <x:c r="A41" s="114"/>
      <x:c r="B41" s="115"/>
      <x:c r="C41" s="115"/>
      <x:c r="D41" s="115"/>
      <x:c r="E41" s="115"/>
      <x:c r="F41" s="115"/>
      <x:c r="G41" s="134"/>
      <x:c r="H41" s="150"/>
      <x:c r="I41" s="146" t="str">
        <x:f>IF(E41="","",IFERROR(VLOOKUP(E41,'Course Catalog'!$A$6:$L$55,7,FALSE),0))</x:f>
      </x:c>
      <x:c r="J41" s="126" t="str">
        <x:f>IF(A41="","",IF(H41&gt;=I41,"Yes","No"))</x:f>
      </x:c>
      <x:c r="K41" s="151"/>
      <x:c r="L41" s="148" t="str">
        <x:f>IF(OR(A41="",K41=""),"",EDATE(K41,IFERROR(VLOOKUP(E41,'Course Catalog'!$A$6:$L$55,8,FALSE),'Settings'!$B$7)))</x:f>
      </x:c>
      <x:c r="M41" s="15" t="str">
        <x:f>IF(A41="","",IF(J41&lt;&gt;"Yes","NOT PASSED",IF(L41&lt;TODAY(),"EXPIRED","CURRENT")))</x:f>
      </x:c>
      <x:c r="N41" s="149" t="str">
        <x:f>IF(A41="","",IF(M41&lt;&gt;"CURRENT",0,IF(COUNTIFS('Role Requirements'!$A$6:$A$105,D41,'Role Requirements'!$B$6:$B$105,E41)+COUNTIFS('Role Requirements'!$A$6:$A$105,"All Officers",'Role Requirements'!$B$6:$B$105,E41)=0,0,IF(COUNTIFS($B$6:B41,B41,$D$6:D41,D41,$E$6:E41,E41,$M$6:M41,"CURRENT")=1,1,0))))</x:f>
      </x:c>
      <x:c r="O41" s="114"/>
      <x:c r="P41" s="115"/>
      <x:c r="Q41" s="117"/>
    </x:row>
    <x:row r="42">
      <x:c r="A42" s="114"/>
      <x:c r="B42" s="115"/>
      <x:c r="C42" s="115"/>
      <x:c r="D42" s="115"/>
      <x:c r="E42" s="115"/>
      <x:c r="F42" s="115"/>
      <x:c r="G42" s="134"/>
      <x:c r="H42" s="150"/>
      <x:c r="I42" s="146" t="str">
        <x:f>IF(E42="","",IFERROR(VLOOKUP(E42,'Course Catalog'!$A$6:$L$55,7,FALSE),0))</x:f>
      </x:c>
      <x:c r="J42" s="126" t="str">
        <x:f>IF(A42="","",IF(H42&gt;=I42,"Yes","No"))</x:f>
      </x:c>
      <x:c r="K42" s="151"/>
      <x:c r="L42" s="148" t="str">
        <x:f>IF(OR(A42="",K42=""),"",EDATE(K42,IFERROR(VLOOKUP(E42,'Course Catalog'!$A$6:$L$55,8,FALSE),'Settings'!$B$7)))</x:f>
      </x:c>
      <x:c r="M42" s="15" t="str">
        <x:f>IF(A42="","",IF(J42&lt;&gt;"Yes","NOT PASSED",IF(L42&lt;TODAY(),"EXPIRED","CURRENT")))</x:f>
      </x:c>
      <x:c r="N42" s="149" t="str">
        <x:f>IF(A42="","",IF(M42&lt;&gt;"CURRENT",0,IF(COUNTIFS('Role Requirements'!$A$6:$A$105,D42,'Role Requirements'!$B$6:$B$105,E42)+COUNTIFS('Role Requirements'!$A$6:$A$105,"All Officers",'Role Requirements'!$B$6:$B$105,E42)=0,0,IF(COUNTIFS($B$6:B42,B42,$D$6:D42,D42,$E$6:E42,E42,$M$6:M42,"CURRENT")=1,1,0))))</x:f>
      </x:c>
      <x:c r="O42" s="114"/>
      <x:c r="P42" s="115"/>
      <x:c r="Q42" s="117"/>
    </x:row>
    <x:row r="43">
      <x:c r="A43" s="114"/>
      <x:c r="B43" s="115"/>
      <x:c r="C43" s="115"/>
      <x:c r="D43" s="115"/>
      <x:c r="E43" s="115"/>
      <x:c r="F43" s="115"/>
      <x:c r="G43" s="134"/>
      <x:c r="H43" s="150"/>
      <x:c r="I43" s="146" t="str">
        <x:f>IF(E43="","",IFERROR(VLOOKUP(E43,'Course Catalog'!$A$6:$L$55,7,FALSE),0))</x:f>
      </x:c>
      <x:c r="J43" s="126" t="str">
        <x:f>IF(A43="","",IF(H43&gt;=I43,"Yes","No"))</x:f>
      </x:c>
      <x:c r="K43" s="151"/>
      <x:c r="L43" s="148" t="str">
        <x:f>IF(OR(A43="",K43=""),"",EDATE(K43,IFERROR(VLOOKUP(E43,'Course Catalog'!$A$6:$L$55,8,FALSE),'Settings'!$B$7)))</x:f>
      </x:c>
      <x:c r="M43" s="15" t="str">
        <x:f>IF(A43="","",IF(J43&lt;&gt;"Yes","NOT PASSED",IF(L43&lt;TODAY(),"EXPIRED","CURRENT")))</x:f>
      </x:c>
      <x:c r="N43" s="149" t="str">
        <x:f>IF(A43="","",IF(M43&lt;&gt;"CURRENT",0,IF(COUNTIFS('Role Requirements'!$A$6:$A$105,D43,'Role Requirements'!$B$6:$B$105,E43)+COUNTIFS('Role Requirements'!$A$6:$A$105,"All Officers",'Role Requirements'!$B$6:$B$105,E43)=0,0,IF(COUNTIFS($B$6:B43,B43,$D$6:D43,D43,$E$6:E43,E43,$M$6:M43,"CURRENT")=1,1,0))))</x:f>
      </x:c>
      <x:c r="O43" s="114"/>
      <x:c r="P43" s="115"/>
      <x:c r="Q43" s="117"/>
    </x:row>
    <x:row r="44">
      <x:c r="A44" s="114"/>
      <x:c r="B44" s="115"/>
      <x:c r="C44" s="115"/>
      <x:c r="D44" s="115"/>
      <x:c r="E44" s="115"/>
      <x:c r="F44" s="115"/>
      <x:c r="G44" s="134"/>
      <x:c r="H44" s="150"/>
      <x:c r="I44" s="146" t="str">
        <x:f>IF(E44="","",IFERROR(VLOOKUP(E44,'Course Catalog'!$A$6:$L$55,7,FALSE),0))</x:f>
      </x:c>
      <x:c r="J44" s="126" t="str">
        <x:f>IF(A44="","",IF(H44&gt;=I44,"Yes","No"))</x:f>
      </x:c>
      <x:c r="K44" s="151"/>
      <x:c r="L44" s="148" t="str">
        <x:f>IF(OR(A44="",K44=""),"",EDATE(K44,IFERROR(VLOOKUP(E44,'Course Catalog'!$A$6:$L$55,8,FALSE),'Settings'!$B$7)))</x:f>
      </x:c>
      <x:c r="M44" s="15" t="str">
        <x:f>IF(A44="","",IF(J44&lt;&gt;"Yes","NOT PASSED",IF(L44&lt;TODAY(),"EXPIRED","CURRENT")))</x:f>
      </x:c>
      <x:c r="N44" s="149" t="str">
        <x:f>IF(A44="","",IF(M44&lt;&gt;"CURRENT",0,IF(COUNTIFS('Role Requirements'!$A$6:$A$105,D44,'Role Requirements'!$B$6:$B$105,E44)+COUNTIFS('Role Requirements'!$A$6:$A$105,"All Officers",'Role Requirements'!$B$6:$B$105,E44)=0,0,IF(COUNTIFS($B$6:B44,B44,$D$6:D44,D44,$E$6:E44,E44,$M$6:M44,"CURRENT")=1,1,0))))</x:f>
      </x:c>
      <x:c r="O44" s="114"/>
      <x:c r="P44" s="115"/>
      <x:c r="Q44" s="117"/>
    </x:row>
    <x:row r="45">
      <x:c r="A45" s="114"/>
      <x:c r="B45" s="115"/>
      <x:c r="C45" s="115"/>
      <x:c r="D45" s="115"/>
      <x:c r="E45" s="115"/>
      <x:c r="F45" s="115"/>
      <x:c r="G45" s="134"/>
      <x:c r="H45" s="150"/>
      <x:c r="I45" s="146" t="str">
        <x:f>IF(E45="","",IFERROR(VLOOKUP(E45,'Course Catalog'!$A$6:$L$55,7,FALSE),0))</x:f>
      </x:c>
      <x:c r="J45" s="126" t="str">
        <x:f>IF(A45="","",IF(H45&gt;=I45,"Yes","No"))</x:f>
      </x:c>
      <x:c r="K45" s="151"/>
      <x:c r="L45" s="148" t="str">
        <x:f>IF(OR(A45="",K45=""),"",EDATE(K45,IFERROR(VLOOKUP(E45,'Course Catalog'!$A$6:$L$55,8,FALSE),'Settings'!$B$7)))</x:f>
      </x:c>
      <x:c r="M45" s="15" t="str">
        <x:f>IF(A45="","",IF(J45&lt;&gt;"Yes","NOT PASSED",IF(L45&lt;TODAY(),"EXPIRED","CURRENT")))</x:f>
      </x:c>
      <x:c r="N45" s="149" t="str">
        <x:f>IF(A45="","",IF(M45&lt;&gt;"CURRENT",0,IF(COUNTIFS('Role Requirements'!$A$6:$A$105,D45,'Role Requirements'!$B$6:$B$105,E45)+COUNTIFS('Role Requirements'!$A$6:$A$105,"All Officers",'Role Requirements'!$B$6:$B$105,E45)=0,0,IF(COUNTIFS($B$6:B45,B45,$D$6:D45,D45,$E$6:E45,E45,$M$6:M45,"CURRENT")=1,1,0))))</x:f>
      </x:c>
      <x:c r="O45" s="114"/>
      <x:c r="P45" s="115"/>
      <x:c r="Q45" s="117"/>
    </x:row>
    <x:row r="46">
      <x:c r="A46" s="114"/>
      <x:c r="B46" s="115"/>
      <x:c r="C46" s="115"/>
      <x:c r="D46" s="115"/>
      <x:c r="E46" s="115"/>
      <x:c r="F46" s="115"/>
      <x:c r="G46" s="134"/>
      <x:c r="H46" s="150"/>
      <x:c r="I46" s="146" t="str">
        <x:f>IF(E46="","",IFERROR(VLOOKUP(E46,'Course Catalog'!$A$6:$L$55,7,FALSE),0))</x:f>
      </x:c>
      <x:c r="J46" s="126" t="str">
        <x:f>IF(A46="","",IF(H46&gt;=I46,"Yes","No"))</x:f>
      </x:c>
      <x:c r="K46" s="151"/>
      <x:c r="L46" s="148" t="str">
        <x:f>IF(OR(A46="",K46=""),"",EDATE(K46,IFERROR(VLOOKUP(E46,'Course Catalog'!$A$6:$L$55,8,FALSE),'Settings'!$B$7)))</x:f>
      </x:c>
      <x:c r="M46" s="15" t="str">
        <x:f>IF(A46="","",IF(J46&lt;&gt;"Yes","NOT PASSED",IF(L46&lt;TODAY(),"EXPIRED","CURRENT")))</x:f>
      </x:c>
      <x:c r="N46" s="149" t="str">
        <x:f>IF(A46="","",IF(M46&lt;&gt;"CURRENT",0,IF(COUNTIFS('Role Requirements'!$A$6:$A$105,D46,'Role Requirements'!$B$6:$B$105,E46)+COUNTIFS('Role Requirements'!$A$6:$A$105,"All Officers",'Role Requirements'!$B$6:$B$105,E46)=0,0,IF(COUNTIFS($B$6:B46,B46,$D$6:D46,D46,$E$6:E46,E46,$M$6:M46,"CURRENT")=1,1,0))))</x:f>
      </x:c>
      <x:c r="O46" s="114"/>
      <x:c r="P46" s="115"/>
      <x:c r="Q46" s="117"/>
    </x:row>
    <x:row r="47">
      <x:c r="A47" s="114"/>
      <x:c r="B47" s="115"/>
      <x:c r="C47" s="115"/>
      <x:c r="D47" s="115"/>
      <x:c r="E47" s="115"/>
      <x:c r="F47" s="115"/>
      <x:c r="G47" s="134"/>
      <x:c r="H47" s="150"/>
      <x:c r="I47" s="146" t="str">
        <x:f>IF(E47="","",IFERROR(VLOOKUP(E47,'Course Catalog'!$A$6:$L$55,7,FALSE),0))</x:f>
      </x:c>
      <x:c r="J47" s="126" t="str">
        <x:f>IF(A47="","",IF(H47&gt;=I47,"Yes","No"))</x:f>
      </x:c>
      <x:c r="K47" s="151"/>
      <x:c r="L47" s="148" t="str">
        <x:f>IF(OR(A47="",K47=""),"",EDATE(K47,IFERROR(VLOOKUP(E47,'Course Catalog'!$A$6:$L$55,8,FALSE),'Settings'!$B$7)))</x:f>
      </x:c>
      <x:c r="M47" s="15" t="str">
        <x:f>IF(A47="","",IF(J47&lt;&gt;"Yes","NOT PASSED",IF(L47&lt;TODAY(),"EXPIRED","CURRENT")))</x:f>
      </x:c>
      <x:c r="N47" s="149" t="str">
        <x:f>IF(A47="","",IF(M47&lt;&gt;"CURRENT",0,IF(COUNTIFS('Role Requirements'!$A$6:$A$105,D47,'Role Requirements'!$B$6:$B$105,E47)+COUNTIFS('Role Requirements'!$A$6:$A$105,"All Officers",'Role Requirements'!$B$6:$B$105,E47)=0,0,IF(COUNTIFS($B$6:B47,B47,$D$6:D47,D47,$E$6:E47,E47,$M$6:M47,"CURRENT")=1,1,0))))</x:f>
      </x:c>
      <x:c r="O47" s="114"/>
      <x:c r="P47" s="115"/>
      <x:c r="Q47" s="117"/>
    </x:row>
    <x:row r="48">
      <x:c r="A48" s="114"/>
      <x:c r="B48" s="115"/>
      <x:c r="C48" s="115"/>
      <x:c r="D48" s="115"/>
      <x:c r="E48" s="115"/>
      <x:c r="F48" s="115"/>
      <x:c r="G48" s="134"/>
      <x:c r="H48" s="150"/>
      <x:c r="I48" s="146" t="str">
        <x:f>IF(E48="","",IFERROR(VLOOKUP(E48,'Course Catalog'!$A$6:$L$55,7,FALSE),0))</x:f>
      </x:c>
      <x:c r="J48" s="126" t="str">
        <x:f>IF(A48="","",IF(H48&gt;=I48,"Yes","No"))</x:f>
      </x:c>
      <x:c r="K48" s="151"/>
      <x:c r="L48" s="148" t="str">
        <x:f>IF(OR(A48="",K48=""),"",EDATE(K48,IFERROR(VLOOKUP(E48,'Course Catalog'!$A$6:$L$55,8,FALSE),'Settings'!$B$7)))</x:f>
      </x:c>
      <x:c r="M48" s="15" t="str">
        <x:f>IF(A48="","",IF(J48&lt;&gt;"Yes","NOT PASSED",IF(L48&lt;TODAY(),"EXPIRED","CURRENT")))</x:f>
      </x:c>
      <x:c r="N48" s="149" t="str">
        <x:f>IF(A48="","",IF(M48&lt;&gt;"CURRENT",0,IF(COUNTIFS('Role Requirements'!$A$6:$A$105,D48,'Role Requirements'!$B$6:$B$105,E48)+COUNTIFS('Role Requirements'!$A$6:$A$105,"All Officers",'Role Requirements'!$B$6:$B$105,E48)=0,0,IF(COUNTIFS($B$6:B48,B48,$D$6:D48,D48,$E$6:E48,E48,$M$6:M48,"CURRENT")=1,1,0))))</x:f>
      </x:c>
      <x:c r="O48" s="114"/>
      <x:c r="P48" s="115"/>
      <x:c r="Q48" s="117"/>
    </x:row>
    <x:row r="49">
      <x:c r="A49" s="114"/>
      <x:c r="B49" s="115"/>
      <x:c r="C49" s="115"/>
      <x:c r="D49" s="115"/>
      <x:c r="E49" s="115"/>
      <x:c r="F49" s="115"/>
      <x:c r="G49" s="134"/>
      <x:c r="H49" s="150"/>
      <x:c r="I49" s="146" t="str">
        <x:f>IF(E49="","",IFERROR(VLOOKUP(E49,'Course Catalog'!$A$6:$L$55,7,FALSE),0))</x:f>
      </x:c>
      <x:c r="J49" s="126" t="str">
        <x:f>IF(A49="","",IF(H49&gt;=I49,"Yes","No"))</x:f>
      </x:c>
      <x:c r="K49" s="151"/>
      <x:c r="L49" s="148" t="str">
        <x:f>IF(OR(A49="",K49=""),"",EDATE(K49,IFERROR(VLOOKUP(E49,'Course Catalog'!$A$6:$L$55,8,FALSE),'Settings'!$B$7)))</x:f>
      </x:c>
      <x:c r="M49" s="15" t="str">
        <x:f>IF(A49="","",IF(J49&lt;&gt;"Yes","NOT PASSED",IF(L49&lt;TODAY(),"EXPIRED","CURRENT")))</x:f>
      </x:c>
      <x:c r="N49" s="149" t="str">
        <x:f>IF(A49="","",IF(M49&lt;&gt;"CURRENT",0,IF(COUNTIFS('Role Requirements'!$A$6:$A$105,D49,'Role Requirements'!$B$6:$B$105,E49)+COUNTIFS('Role Requirements'!$A$6:$A$105,"All Officers",'Role Requirements'!$B$6:$B$105,E49)=0,0,IF(COUNTIFS($B$6:B49,B49,$D$6:D49,D49,$E$6:E49,E49,$M$6:M49,"CURRENT")=1,1,0))))</x:f>
      </x:c>
      <x:c r="O49" s="114"/>
      <x:c r="P49" s="115"/>
      <x:c r="Q49" s="117"/>
    </x:row>
    <x:row r="50">
      <x:c r="A50" s="114"/>
      <x:c r="B50" s="115"/>
      <x:c r="C50" s="115"/>
      <x:c r="D50" s="115"/>
      <x:c r="E50" s="115"/>
      <x:c r="F50" s="115"/>
      <x:c r="G50" s="134"/>
      <x:c r="H50" s="150"/>
      <x:c r="I50" s="146" t="str">
        <x:f>IF(E50="","",IFERROR(VLOOKUP(E50,'Course Catalog'!$A$6:$L$55,7,FALSE),0))</x:f>
      </x:c>
      <x:c r="J50" s="126" t="str">
        <x:f>IF(A50="","",IF(H50&gt;=I50,"Yes","No"))</x:f>
      </x:c>
      <x:c r="K50" s="151"/>
      <x:c r="L50" s="148" t="str">
        <x:f>IF(OR(A50="",K50=""),"",EDATE(K50,IFERROR(VLOOKUP(E50,'Course Catalog'!$A$6:$L$55,8,FALSE),'Settings'!$B$7)))</x:f>
      </x:c>
      <x:c r="M50" s="15" t="str">
        <x:f>IF(A50="","",IF(J50&lt;&gt;"Yes","NOT PASSED",IF(L50&lt;TODAY(),"EXPIRED","CURRENT")))</x:f>
      </x:c>
      <x:c r="N50" s="149" t="str">
        <x:f>IF(A50="","",IF(M50&lt;&gt;"CURRENT",0,IF(COUNTIFS('Role Requirements'!$A$6:$A$105,D50,'Role Requirements'!$B$6:$B$105,E50)+COUNTIFS('Role Requirements'!$A$6:$A$105,"All Officers",'Role Requirements'!$B$6:$B$105,E50)=0,0,IF(COUNTIFS($B$6:B50,B50,$D$6:D50,D50,$E$6:E50,E50,$M$6:M50,"CURRENT")=1,1,0))))</x:f>
      </x:c>
      <x:c r="O50" s="114"/>
      <x:c r="P50" s="115"/>
      <x:c r="Q50" s="117"/>
    </x:row>
    <x:row r="51">
      <x:c r="A51" s="114"/>
      <x:c r="B51" s="115"/>
      <x:c r="C51" s="115"/>
      <x:c r="D51" s="115"/>
      <x:c r="E51" s="115"/>
      <x:c r="F51" s="115"/>
      <x:c r="G51" s="134"/>
      <x:c r="H51" s="150"/>
      <x:c r="I51" s="146" t="str">
        <x:f>IF(E51="","",IFERROR(VLOOKUP(E51,'Course Catalog'!$A$6:$L$55,7,FALSE),0))</x:f>
      </x:c>
      <x:c r="J51" s="126" t="str">
        <x:f>IF(A51="","",IF(H51&gt;=I51,"Yes","No"))</x:f>
      </x:c>
      <x:c r="K51" s="151"/>
      <x:c r="L51" s="148" t="str">
        <x:f>IF(OR(A51="",K51=""),"",EDATE(K51,IFERROR(VLOOKUP(E51,'Course Catalog'!$A$6:$L$55,8,FALSE),'Settings'!$B$7)))</x:f>
      </x:c>
      <x:c r="M51" s="15" t="str">
        <x:f>IF(A51="","",IF(J51&lt;&gt;"Yes","NOT PASSED",IF(L51&lt;TODAY(),"EXPIRED","CURRENT")))</x:f>
      </x:c>
      <x:c r="N51" s="149" t="str">
        <x:f>IF(A51="","",IF(M51&lt;&gt;"CURRENT",0,IF(COUNTIFS('Role Requirements'!$A$6:$A$105,D51,'Role Requirements'!$B$6:$B$105,E51)+COUNTIFS('Role Requirements'!$A$6:$A$105,"All Officers",'Role Requirements'!$B$6:$B$105,E51)=0,0,IF(COUNTIFS($B$6:B51,B51,$D$6:D51,D51,$E$6:E51,E51,$M$6:M51,"CURRENT")=1,1,0))))</x:f>
      </x:c>
      <x:c r="O51" s="114"/>
      <x:c r="P51" s="115"/>
      <x:c r="Q51" s="117"/>
    </x:row>
    <x:row r="52">
      <x:c r="A52" s="114"/>
      <x:c r="B52" s="115"/>
      <x:c r="C52" s="115"/>
      <x:c r="D52" s="115"/>
      <x:c r="E52" s="115"/>
      <x:c r="F52" s="115"/>
      <x:c r="G52" s="134"/>
      <x:c r="H52" s="150"/>
      <x:c r="I52" s="146" t="str">
        <x:f>IF(E52="","",IFERROR(VLOOKUP(E52,'Course Catalog'!$A$6:$L$55,7,FALSE),0))</x:f>
      </x:c>
      <x:c r="J52" s="126" t="str">
        <x:f>IF(A52="","",IF(H52&gt;=I52,"Yes","No"))</x:f>
      </x:c>
      <x:c r="K52" s="151"/>
      <x:c r="L52" s="148" t="str">
        <x:f>IF(OR(A52="",K52=""),"",EDATE(K52,IFERROR(VLOOKUP(E52,'Course Catalog'!$A$6:$L$55,8,FALSE),'Settings'!$B$7)))</x:f>
      </x:c>
      <x:c r="M52" s="15" t="str">
        <x:f>IF(A52="","",IF(J52&lt;&gt;"Yes","NOT PASSED",IF(L52&lt;TODAY(),"EXPIRED","CURRENT")))</x:f>
      </x:c>
      <x:c r="N52" s="149" t="str">
        <x:f>IF(A52="","",IF(M52&lt;&gt;"CURRENT",0,IF(COUNTIFS('Role Requirements'!$A$6:$A$105,D52,'Role Requirements'!$B$6:$B$105,E52)+COUNTIFS('Role Requirements'!$A$6:$A$105,"All Officers",'Role Requirements'!$B$6:$B$105,E52)=0,0,IF(COUNTIFS($B$6:B52,B52,$D$6:D52,D52,$E$6:E52,E52,$M$6:M52,"CURRENT")=1,1,0))))</x:f>
      </x:c>
      <x:c r="O52" s="114"/>
      <x:c r="P52" s="115"/>
      <x:c r="Q52" s="117"/>
    </x:row>
    <x:row r="53">
      <x:c r="A53" s="114"/>
      <x:c r="B53" s="115"/>
      <x:c r="C53" s="115"/>
      <x:c r="D53" s="115"/>
      <x:c r="E53" s="115"/>
      <x:c r="F53" s="115"/>
      <x:c r="G53" s="134"/>
      <x:c r="H53" s="150"/>
      <x:c r="I53" s="146" t="str">
        <x:f>IF(E53="","",IFERROR(VLOOKUP(E53,'Course Catalog'!$A$6:$L$55,7,FALSE),0))</x:f>
      </x:c>
      <x:c r="J53" s="126" t="str">
        <x:f>IF(A53="","",IF(H53&gt;=I53,"Yes","No"))</x:f>
      </x:c>
      <x:c r="K53" s="151"/>
      <x:c r="L53" s="148" t="str">
        <x:f>IF(OR(A53="",K53=""),"",EDATE(K53,IFERROR(VLOOKUP(E53,'Course Catalog'!$A$6:$L$55,8,FALSE),'Settings'!$B$7)))</x:f>
      </x:c>
      <x:c r="M53" s="15" t="str">
        <x:f>IF(A53="","",IF(J53&lt;&gt;"Yes","NOT PASSED",IF(L53&lt;TODAY(),"EXPIRED","CURRENT")))</x:f>
      </x:c>
      <x:c r="N53" s="149" t="str">
        <x:f>IF(A53="","",IF(M53&lt;&gt;"CURRENT",0,IF(COUNTIFS('Role Requirements'!$A$6:$A$105,D53,'Role Requirements'!$B$6:$B$105,E53)+COUNTIFS('Role Requirements'!$A$6:$A$105,"All Officers",'Role Requirements'!$B$6:$B$105,E53)=0,0,IF(COUNTIFS($B$6:B53,B53,$D$6:D53,D53,$E$6:E53,E53,$M$6:M53,"CURRENT")=1,1,0))))</x:f>
      </x:c>
      <x:c r="O53" s="114"/>
      <x:c r="P53" s="115"/>
      <x:c r="Q53" s="117"/>
    </x:row>
    <x:row r="54">
      <x:c r="A54" s="114"/>
      <x:c r="B54" s="115"/>
      <x:c r="C54" s="115"/>
      <x:c r="D54" s="115"/>
      <x:c r="E54" s="115"/>
      <x:c r="F54" s="115"/>
      <x:c r="G54" s="134"/>
      <x:c r="H54" s="150"/>
      <x:c r="I54" s="146" t="str">
        <x:f>IF(E54="","",IFERROR(VLOOKUP(E54,'Course Catalog'!$A$6:$L$55,7,FALSE),0))</x:f>
      </x:c>
      <x:c r="J54" s="126" t="str">
        <x:f>IF(A54="","",IF(H54&gt;=I54,"Yes","No"))</x:f>
      </x:c>
      <x:c r="K54" s="151"/>
      <x:c r="L54" s="148" t="str">
        <x:f>IF(OR(A54="",K54=""),"",EDATE(K54,IFERROR(VLOOKUP(E54,'Course Catalog'!$A$6:$L$55,8,FALSE),'Settings'!$B$7)))</x:f>
      </x:c>
      <x:c r="M54" s="15" t="str">
        <x:f>IF(A54="","",IF(J54&lt;&gt;"Yes","NOT PASSED",IF(L54&lt;TODAY(),"EXPIRED","CURRENT")))</x:f>
      </x:c>
      <x:c r="N54" s="149" t="str">
        <x:f>IF(A54="","",IF(M54&lt;&gt;"CURRENT",0,IF(COUNTIFS('Role Requirements'!$A$6:$A$105,D54,'Role Requirements'!$B$6:$B$105,E54)+COUNTIFS('Role Requirements'!$A$6:$A$105,"All Officers",'Role Requirements'!$B$6:$B$105,E54)=0,0,IF(COUNTIFS($B$6:B54,B54,$D$6:D54,D54,$E$6:E54,E54,$M$6:M54,"CURRENT")=1,1,0))))</x:f>
      </x:c>
      <x:c r="O54" s="114"/>
      <x:c r="P54" s="115"/>
      <x:c r="Q54" s="117"/>
    </x:row>
    <x:row r="55">
      <x:c r="A55" s="114"/>
      <x:c r="B55" s="115"/>
      <x:c r="C55" s="115"/>
      <x:c r="D55" s="115"/>
      <x:c r="E55" s="115"/>
      <x:c r="F55" s="115"/>
      <x:c r="G55" s="134"/>
      <x:c r="H55" s="150"/>
      <x:c r="I55" s="146" t="str">
        <x:f>IF(E55="","",IFERROR(VLOOKUP(E55,'Course Catalog'!$A$6:$L$55,7,FALSE),0))</x:f>
      </x:c>
      <x:c r="J55" s="126" t="str">
        <x:f>IF(A55="","",IF(H55&gt;=I55,"Yes","No"))</x:f>
      </x:c>
      <x:c r="K55" s="151"/>
      <x:c r="L55" s="148" t="str">
        <x:f>IF(OR(A55="",K55=""),"",EDATE(K55,IFERROR(VLOOKUP(E55,'Course Catalog'!$A$6:$L$55,8,FALSE),'Settings'!$B$7)))</x:f>
      </x:c>
      <x:c r="M55" s="15" t="str">
        <x:f>IF(A55="","",IF(J55&lt;&gt;"Yes","NOT PASSED",IF(L55&lt;TODAY(),"EXPIRED","CURRENT")))</x:f>
      </x:c>
      <x:c r="N55" s="149" t="str">
        <x:f>IF(A55="","",IF(M55&lt;&gt;"CURRENT",0,IF(COUNTIFS('Role Requirements'!$A$6:$A$105,D55,'Role Requirements'!$B$6:$B$105,E55)+COUNTIFS('Role Requirements'!$A$6:$A$105,"All Officers",'Role Requirements'!$B$6:$B$105,E55)=0,0,IF(COUNTIFS($B$6:B55,B55,$D$6:D55,D55,$E$6:E55,E55,$M$6:M55,"CURRENT")=1,1,0))))</x:f>
      </x:c>
      <x:c r="O55" s="114"/>
      <x:c r="P55" s="115"/>
      <x:c r="Q55" s="117"/>
    </x:row>
    <x:row r="56">
      <x:c r="A56" s="114"/>
      <x:c r="B56" s="115"/>
      <x:c r="C56" s="115"/>
      <x:c r="D56" s="115"/>
      <x:c r="E56" s="115"/>
      <x:c r="F56" s="115"/>
      <x:c r="G56" s="134"/>
      <x:c r="H56" s="150"/>
      <x:c r="I56" s="146" t="str">
        <x:f>IF(E56="","",IFERROR(VLOOKUP(E56,'Course Catalog'!$A$6:$L$55,7,FALSE),0))</x:f>
      </x:c>
      <x:c r="J56" s="126" t="str">
        <x:f>IF(A56="","",IF(H56&gt;=I56,"Yes","No"))</x:f>
      </x:c>
      <x:c r="K56" s="151"/>
      <x:c r="L56" s="148" t="str">
        <x:f>IF(OR(A56="",K56=""),"",EDATE(K56,IFERROR(VLOOKUP(E56,'Course Catalog'!$A$6:$L$55,8,FALSE),'Settings'!$B$7)))</x:f>
      </x:c>
      <x:c r="M56" s="15" t="str">
        <x:f>IF(A56="","",IF(J56&lt;&gt;"Yes","NOT PASSED",IF(L56&lt;TODAY(),"EXPIRED","CURRENT")))</x:f>
      </x:c>
      <x:c r="N56" s="149" t="str">
        <x:f>IF(A56="","",IF(M56&lt;&gt;"CURRENT",0,IF(COUNTIFS('Role Requirements'!$A$6:$A$105,D56,'Role Requirements'!$B$6:$B$105,E56)+COUNTIFS('Role Requirements'!$A$6:$A$105,"All Officers",'Role Requirements'!$B$6:$B$105,E56)=0,0,IF(COUNTIFS($B$6:B56,B56,$D$6:D56,D56,$E$6:E56,E56,$M$6:M56,"CURRENT")=1,1,0))))</x:f>
      </x:c>
      <x:c r="O56" s="114"/>
      <x:c r="P56" s="115"/>
      <x:c r="Q56" s="117"/>
    </x:row>
    <x:row r="57">
      <x:c r="A57" s="114"/>
      <x:c r="B57" s="115"/>
      <x:c r="C57" s="115"/>
      <x:c r="D57" s="115"/>
      <x:c r="E57" s="115"/>
      <x:c r="F57" s="115"/>
      <x:c r="G57" s="134"/>
      <x:c r="H57" s="150"/>
      <x:c r="I57" s="146" t="str">
        <x:f>IF(E57="","",IFERROR(VLOOKUP(E57,'Course Catalog'!$A$6:$L$55,7,FALSE),0))</x:f>
      </x:c>
      <x:c r="J57" s="126" t="str">
        <x:f>IF(A57="","",IF(H57&gt;=I57,"Yes","No"))</x:f>
      </x:c>
      <x:c r="K57" s="151"/>
      <x:c r="L57" s="148" t="str">
        <x:f>IF(OR(A57="",K57=""),"",EDATE(K57,IFERROR(VLOOKUP(E57,'Course Catalog'!$A$6:$L$55,8,FALSE),'Settings'!$B$7)))</x:f>
      </x:c>
      <x:c r="M57" s="15" t="str">
        <x:f>IF(A57="","",IF(J57&lt;&gt;"Yes","NOT PASSED",IF(L57&lt;TODAY(),"EXPIRED","CURRENT")))</x:f>
      </x:c>
      <x:c r="N57" s="149" t="str">
        <x:f>IF(A57="","",IF(M57&lt;&gt;"CURRENT",0,IF(COUNTIFS('Role Requirements'!$A$6:$A$105,D57,'Role Requirements'!$B$6:$B$105,E57)+COUNTIFS('Role Requirements'!$A$6:$A$105,"All Officers",'Role Requirements'!$B$6:$B$105,E57)=0,0,IF(COUNTIFS($B$6:B57,B57,$D$6:D57,D57,$E$6:E57,E57,$M$6:M57,"CURRENT")=1,1,0))))</x:f>
      </x:c>
      <x:c r="O57" s="114"/>
      <x:c r="P57" s="115"/>
      <x:c r="Q57" s="117"/>
    </x:row>
    <x:row r="58">
      <x:c r="A58" s="114"/>
      <x:c r="B58" s="115"/>
      <x:c r="C58" s="115"/>
      <x:c r="D58" s="115"/>
      <x:c r="E58" s="115"/>
      <x:c r="F58" s="115"/>
      <x:c r="G58" s="134"/>
      <x:c r="H58" s="150"/>
      <x:c r="I58" s="146" t="str">
        <x:f>IF(E58="","",IFERROR(VLOOKUP(E58,'Course Catalog'!$A$6:$L$55,7,FALSE),0))</x:f>
      </x:c>
      <x:c r="J58" s="126" t="str">
        <x:f>IF(A58="","",IF(H58&gt;=I58,"Yes","No"))</x:f>
      </x:c>
      <x:c r="K58" s="151"/>
      <x:c r="L58" s="148" t="str">
        <x:f>IF(OR(A58="",K58=""),"",EDATE(K58,IFERROR(VLOOKUP(E58,'Course Catalog'!$A$6:$L$55,8,FALSE),'Settings'!$B$7)))</x:f>
      </x:c>
      <x:c r="M58" s="15" t="str">
        <x:f>IF(A58="","",IF(J58&lt;&gt;"Yes","NOT PASSED",IF(L58&lt;TODAY(),"EXPIRED","CURRENT")))</x:f>
      </x:c>
      <x:c r="N58" s="149" t="str">
        <x:f>IF(A58="","",IF(M58&lt;&gt;"CURRENT",0,IF(COUNTIFS('Role Requirements'!$A$6:$A$105,D58,'Role Requirements'!$B$6:$B$105,E58)+COUNTIFS('Role Requirements'!$A$6:$A$105,"All Officers",'Role Requirements'!$B$6:$B$105,E58)=0,0,IF(COUNTIFS($B$6:B58,B58,$D$6:D58,D58,$E$6:E58,E58,$M$6:M58,"CURRENT")=1,1,0))))</x:f>
      </x:c>
      <x:c r="O58" s="114"/>
      <x:c r="P58" s="115"/>
      <x:c r="Q58" s="117"/>
    </x:row>
    <x:row r="59">
      <x:c r="A59" s="114"/>
      <x:c r="B59" s="115"/>
      <x:c r="C59" s="115"/>
      <x:c r="D59" s="115"/>
      <x:c r="E59" s="115"/>
      <x:c r="F59" s="115"/>
      <x:c r="G59" s="134"/>
      <x:c r="H59" s="150"/>
      <x:c r="I59" s="146" t="str">
        <x:f>IF(E59="","",IFERROR(VLOOKUP(E59,'Course Catalog'!$A$6:$L$55,7,FALSE),0))</x:f>
      </x:c>
      <x:c r="J59" s="126" t="str">
        <x:f>IF(A59="","",IF(H59&gt;=I59,"Yes","No"))</x:f>
      </x:c>
      <x:c r="K59" s="151"/>
      <x:c r="L59" s="148" t="str">
        <x:f>IF(OR(A59="",K59=""),"",EDATE(K59,IFERROR(VLOOKUP(E59,'Course Catalog'!$A$6:$L$55,8,FALSE),'Settings'!$B$7)))</x:f>
      </x:c>
      <x:c r="M59" s="15" t="str">
        <x:f>IF(A59="","",IF(J59&lt;&gt;"Yes","NOT PASSED",IF(L59&lt;TODAY(),"EXPIRED","CURRENT")))</x:f>
      </x:c>
      <x:c r="N59" s="149" t="str">
        <x:f>IF(A59="","",IF(M59&lt;&gt;"CURRENT",0,IF(COUNTIFS('Role Requirements'!$A$6:$A$105,D59,'Role Requirements'!$B$6:$B$105,E59)+COUNTIFS('Role Requirements'!$A$6:$A$105,"All Officers",'Role Requirements'!$B$6:$B$105,E59)=0,0,IF(COUNTIFS($B$6:B59,B59,$D$6:D59,D59,$E$6:E59,E59,$M$6:M59,"CURRENT")=1,1,0))))</x:f>
      </x:c>
      <x:c r="O59" s="114"/>
      <x:c r="P59" s="115"/>
      <x:c r="Q59" s="117"/>
    </x:row>
    <x:row r="60">
      <x:c r="A60" s="114"/>
      <x:c r="B60" s="115"/>
      <x:c r="C60" s="115"/>
      <x:c r="D60" s="115"/>
      <x:c r="E60" s="115"/>
      <x:c r="F60" s="115"/>
      <x:c r="G60" s="134"/>
      <x:c r="H60" s="150"/>
      <x:c r="I60" s="146" t="str">
        <x:f>IF(E60="","",IFERROR(VLOOKUP(E60,'Course Catalog'!$A$6:$L$55,7,FALSE),0))</x:f>
      </x:c>
      <x:c r="J60" s="126" t="str">
        <x:f>IF(A60="","",IF(H60&gt;=I60,"Yes","No"))</x:f>
      </x:c>
      <x:c r="K60" s="151"/>
      <x:c r="L60" s="148" t="str">
        <x:f>IF(OR(A60="",K60=""),"",EDATE(K60,IFERROR(VLOOKUP(E60,'Course Catalog'!$A$6:$L$55,8,FALSE),'Settings'!$B$7)))</x:f>
      </x:c>
      <x:c r="M60" s="15" t="str">
        <x:f>IF(A60="","",IF(J60&lt;&gt;"Yes","NOT PASSED",IF(L60&lt;TODAY(),"EXPIRED","CURRENT")))</x:f>
      </x:c>
      <x:c r="N60" s="149" t="str">
        <x:f>IF(A60="","",IF(M60&lt;&gt;"CURRENT",0,IF(COUNTIFS('Role Requirements'!$A$6:$A$105,D60,'Role Requirements'!$B$6:$B$105,E60)+COUNTIFS('Role Requirements'!$A$6:$A$105,"All Officers",'Role Requirements'!$B$6:$B$105,E60)=0,0,IF(COUNTIFS($B$6:B60,B60,$D$6:D60,D60,$E$6:E60,E60,$M$6:M60,"CURRENT")=1,1,0))))</x:f>
      </x:c>
      <x:c r="O60" s="114"/>
      <x:c r="P60" s="115"/>
      <x:c r="Q60" s="117"/>
    </x:row>
    <x:row r="61">
      <x:c r="A61" s="114"/>
      <x:c r="B61" s="115"/>
      <x:c r="C61" s="115"/>
      <x:c r="D61" s="115"/>
      <x:c r="E61" s="115"/>
      <x:c r="F61" s="115"/>
      <x:c r="G61" s="134"/>
      <x:c r="H61" s="150"/>
      <x:c r="I61" s="146" t="str">
        <x:f>IF(E61="","",IFERROR(VLOOKUP(E61,'Course Catalog'!$A$6:$L$55,7,FALSE),0))</x:f>
      </x:c>
      <x:c r="J61" s="126" t="str">
        <x:f>IF(A61="","",IF(H61&gt;=I61,"Yes","No"))</x:f>
      </x:c>
      <x:c r="K61" s="151"/>
      <x:c r="L61" s="148" t="str">
        <x:f>IF(OR(A61="",K61=""),"",EDATE(K61,IFERROR(VLOOKUP(E61,'Course Catalog'!$A$6:$L$55,8,FALSE),'Settings'!$B$7)))</x:f>
      </x:c>
      <x:c r="M61" s="15" t="str">
        <x:f>IF(A61="","",IF(J61&lt;&gt;"Yes","NOT PASSED",IF(L61&lt;TODAY(),"EXPIRED","CURRENT")))</x:f>
      </x:c>
      <x:c r="N61" s="149" t="str">
        <x:f>IF(A61="","",IF(M61&lt;&gt;"CURRENT",0,IF(COUNTIFS('Role Requirements'!$A$6:$A$105,D61,'Role Requirements'!$B$6:$B$105,E61)+COUNTIFS('Role Requirements'!$A$6:$A$105,"All Officers",'Role Requirements'!$B$6:$B$105,E61)=0,0,IF(COUNTIFS($B$6:B61,B61,$D$6:D61,D61,$E$6:E61,E61,$M$6:M61,"CURRENT")=1,1,0))))</x:f>
      </x:c>
      <x:c r="O61" s="114"/>
      <x:c r="P61" s="115"/>
      <x:c r="Q61" s="117"/>
    </x:row>
    <x:row r="62">
      <x:c r="A62" s="114"/>
      <x:c r="B62" s="115"/>
      <x:c r="C62" s="115"/>
      <x:c r="D62" s="115"/>
      <x:c r="E62" s="115"/>
      <x:c r="F62" s="115"/>
      <x:c r="G62" s="134"/>
      <x:c r="H62" s="150"/>
      <x:c r="I62" s="146" t="str">
        <x:f>IF(E62="","",IFERROR(VLOOKUP(E62,'Course Catalog'!$A$6:$L$55,7,FALSE),0))</x:f>
      </x:c>
      <x:c r="J62" s="126" t="str">
        <x:f>IF(A62="","",IF(H62&gt;=I62,"Yes","No"))</x:f>
      </x:c>
      <x:c r="K62" s="151"/>
      <x:c r="L62" s="148" t="str">
        <x:f>IF(OR(A62="",K62=""),"",EDATE(K62,IFERROR(VLOOKUP(E62,'Course Catalog'!$A$6:$L$55,8,FALSE),'Settings'!$B$7)))</x:f>
      </x:c>
      <x:c r="M62" s="15" t="str">
        <x:f>IF(A62="","",IF(J62&lt;&gt;"Yes","NOT PASSED",IF(L62&lt;TODAY(),"EXPIRED","CURRENT")))</x:f>
      </x:c>
      <x:c r="N62" s="149" t="str">
        <x:f>IF(A62="","",IF(M62&lt;&gt;"CURRENT",0,IF(COUNTIFS('Role Requirements'!$A$6:$A$105,D62,'Role Requirements'!$B$6:$B$105,E62)+COUNTIFS('Role Requirements'!$A$6:$A$105,"All Officers",'Role Requirements'!$B$6:$B$105,E62)=0,0,IF(COUNTIFS($B$6:B62,B62,$D$6:D62,D62,$E$6:E62,E62,$M$6:M62,"CURRENT")=1,1,0))))</x:f>
      </x:c>
      <x:c r="O62" s="114"/>
      <x:c r="P62" s="115"/>
      <x:c r="Q62" s="117"/>
    </x:row>
    <x:row r="63">
      <x:c r="A63" s="114"/>
      <x:c r="B63" s="115"/>
      <x:c r="C63" s="115"/>
      <x:c r="D63" s="115"/>
      <x:c r="E63" s="115"/>
      <x:c r="F63" s="115"/>
      <x:c r="G63" s="134"/>
      <x:c r="H63" s="150"/>
      <x:c r="I63" s="146" t="str">
        <x:f>IF(E63="","",IFERROR(VLOOKUP(E63,'Course Catalog'!$A$6:$L$55,7,FALSE),0))</x:f>
      </x:c>
      <x:c r="J63" s="126" t="str">
        <x:f>IF(A63="","",IF(H63&gt;=I63,"Yes","No"))</x:f>
      </x:c>
      <x:c r="K63" s="151"/>
      <x:c r="L63" s="148" t="str">
        <x:f>IF(OR(A63="",K63=""),"",EDATE(K63,IFERROR(VLOOKUP(E63,'Course Catalog'!$A$6:$L$55,8,FALSE),'Settings'!$B$7)))</x:f>
      </x:c>
      <x:c r="M63" s="15" t="str">
        <x:f>IF(A63="","",IF(J63&lt;&gt;"Yes","NOT PASSED",IF(L63&lt;TODAY(),"EXPIRED","CURRENT")))</x:f>
      </x:c>
      <x:c r="N63" s="149" t="str">
        <x:f>IF(A63="","",IF(M63&lt;&gt;"CURRENT",0,IF(COUNTIFS('Role Requirements'!$A$6:$A$105,D63,'Role Requirements'!$B$6:$B$105,E63)+COUNTIFS('Role Requirements'!$A$6:$A$105,"All Officers",'Role Requirements'!$B$6:$B$105,E63)=0,0,IF(COUNTIFS($B$6:B63,B63,$D$6:D63,D63,$E$6:E63,E63,$M$6:M63,"CURRENT")=1,1,0))))</x:f>
      </x:c>
      <x:c r="O63" s="114"/>
      <x:c r="P63" s="115"/>
      <x:c r="Q63" s="117"/>
    </x:row>
    <x:row r="64">
      <x:c r="A64" s="114"/>
      <x:c r="B64" s="115"/>
      <x:c r="C64" s="115"/>
      <x:c r="D64" s="115"/>
      <x:c r="E64" s="115"/>
      <x:c r="F64" s="115"/>
      <x:c r="G64" s="134"/>
      <x:c r="H64" s="150"/>
      <x:c r="I64" s="146" t="str">
        <x:f>IF(E64="","",IFERROR(VLOOKUP(E64,'Course Catalog'!$A$6:$L$55,7,FALSE),0))</x:f>
      </x:c>
      <x:c r="J64" s="126" t="str">
        <x:f>IF(A64="","",IF(H64&gt;=I64,"Yes","No"))</x:f>
      </x:c>
      <x:c r="K64" s="151"/>
      <x:c r="L64" s="148" t="str">
        <x:f>IF(OR(A64="",K64=""),"",EDATE(K64,IFERROR(VLOOKUP(E64,'Course Catalog'!$A$6:$L$55,8,FALSE),'Settings'!$B$7)))</x:f>
      </x:c>
      <x:c r="M64" s="15" t="str">
        <x:f>IF(A64="","",IF(J64&lt;&gt;"Yes","NOT PASSED",IF(L64&lt;TODAY(),"EXPIRED","CURRENT")))</x:f>
      </x:c>
      <x:c r="N64" s="149" t="str">
        <x:f>IF(A64="","",IF(M64&lt;&gt;"CURRENT",0,IF(COUNTIFS('Role Requirements'!$A$6:$A$105,D64,'Role Requirements'!$B$6:$B$105,E64)+COUNTIFS('Role Requirements'!$A$6:$A$105,"All Officers",'Role Requirements'!$B$6:$B$105,E64)=0,0,IF(COUNTIFS($B$6:B64,B64,$D$6:D64,D64,$E$6:E64,E64,$M$6:M64,"CURRENT")=1,1,0))))</x:f>
      </x:c>
      <x:c r="O64" s="114"/>
      <x:c r="P64" s="115"/>
      <x:c r="Q64" s="117"/>
    </x:row>
    <x:row r="65">
      <x:c r="A65" s="114"/>
      <x:c r="B65" s="115"/>
      <x:c r="C65" s="115"/>
      <x:c r="D65" s="115"/>
      <x:c r="E65" s="115"/>
      <x:c r="F65" s="115"/>
      <x:c r="G65" s="134"/>
      <x:c r="H65" s="150"/>
      <x:c r="I65" s="146" t="str">
        <x:f>IF(E65="","",IFERROR(VLOOKUP(E65,'Course Catalog'!$A$6:$L$55,7,FALSE),0))</x:f>
      </x:c>
      <x:c r="J65" s="126" t="str">
        <x:f>IF(A65="","",IF(H65&gt;=I65,"Yes","No"))</x:f>
      </x:c>
      <x:c r="K65" s="151"/>
      <x:c r="L65" s="148" t="str">
        <x:f>IF(OR(A65="",K65=""),"",EDATE(K65,IFERROR(VLOOKUP(E65,'Course Catalog'!$A$6:$L$55,8,FALSE),'Settings'!$B$7)))</x:f>
      </x:c>
      <x:c r="M65" s="15" t="str">
        <x:f>IF(A65="","",IF(J65&lt;&gt;"Yes","NOT PASSED",IF(L65&lt;TODAY(),"EXPIRED","CURRENT")))</x:f>
      </x:c>
      <x:c r="N65" s="149" t="str">
        <x:f>IF(A65="","",IF(M65&lt;&gt;"CURRENT",0,IF(COUNTIFS('Role Requirements'!$A$6:$A$105,D65,'Role Requirements'!$B$6:$B$105,E65)+COUNTIFS('Role Requirements'!$A$6:$A$105,"All Officers",'Role Requirements'!$B$6:$B$105,E65)=0,0,IF(COUNTIFS($B$6:B65,B65,$D$6:D65,D65,$E$6:E65,E65,$M$6:M65,"CURRENT")=1,1,0))))</x:f>
      </x:c>
      <x:c r="O65" s="114"/>
      <x:c r="P65" s="115"/>
      <x:c r="Q65" s="117"/>
    </x:row>
    <x:row r="66">
      <x:c r="A66" s="114"/>
      <x:c r="B66" s="115"/>
      <x:c r="C66" s="115"/>
      <x:c r="D66" s="115"/>
      <x:c r="E66" s="115"/>
      <x:c r="F66" s="115"/>
      <x:c r="G66" s="134"/>
      <x:c r="H66" s="150"/>
      <x:c r="I66" s="146" t="str">
        <x:f>IF(E66="","",IFERROR(VLOOKUP(E66,'Course Catalog'!$A$6:$L$55,7,FALSE),0))</x:f>
      </x:c>
      <x:c r="J66" s="126" t="str">
        <x:f>IF(A66="","",IF(H66&gt;=I66,"Yes","No"))</x:f>
      </x:c>
      <x:c r="K66" s="151"/>
      <x:c r="L66" s="148" t="str">
        <x:f>IF(OR(A66="",K66=""),"",EDATE(K66,IFERROR(VLOOKUP(E66,'Course Catalog'!$A$6:$L$55,8,FALSE),'Settings'!$B$7)))</x:f>
      </x:c>
      <x:c r="M66" s="15" t="str">
        <x:f>IF(A66="","",IF(J66&lt;&gt;"Yes","NOT PASSED",IF(L66&lt;TODAY(),"EXPIRED","CURRENT")))</x:f>
      </x:c>
      <x:c r="N66" s="149" t="str">
        <x:f>IF(A66="","",IF(M66&lt;&gt;"CURRENT",0,IF(COUNTIFS('Role Requirements'!$A$6:$A$105,D66,'Role Requirements'!$B$6:$B$105,E66)+COUNTIFS('Role Requirements'!$A$6:$A$105,"All Officers",'Role Requirements'!$B$6:$B$105,E66)=0,0,IF(COUNTIFS($B$6:B66,B66,$D$6:D66,D66,$E$6:E66,E66,$M$6:M66,"CURRENT")=1,1,0))))</x:f>
      </x:c>
      <x:c r="O66" s="114"/>
      <x:c r="P66" s="115"/>
      <x:c r="Q66" s="117"/>
    </x:row>
    <x:row r="67">
      <x:c r="A67" s="114"/>
      <x:c r="B67" s="115"/>
      <x:c r="C67" s="115"/>
      <x:c r="D67" s="115"/>
      <x:c r="E67" s="115"/>
      <x:c r="F67" s="115"/>
      <x:c r="G67" s="134"/>
      <x:c r="H67" s="150"/>
      <x:c r="I67" s="146" t="str">
        <x:f>IF(E67="","",IFERROR(VLOOKUP(E67,'Course Catalog'!$A$6:$L$55,7,FALSE),0))</x:f>
      </x:c>
      <x:c r="J67" s="126" t="str">
        <x:f>IF(A67="","",IF(H67&gt;=I67,"Yes","No"))</x:f>
      </x:c>
      <x:c r="K67" s="151"/>
      <x:c r="L67" s="148" t="str">
        <x:f>IF(OR(A67="",K67=""),"",EDATE(K67,IFERROR(VLOOKUP(E67,'Course Catalog'!$A$6:$L$55,8,FALSE),'Settings'!$B$7)))</x:f>
      </x:c>
      <x:c r="M67" s="15" t="str">
        <x:f>IF(A67="","",IF(J67&lt;&gt;"Yes","NOT PASSED",IF(L67&lt;TODAY(),"EXPIRED","CURRENT")))</x:f>
      </x:c>
      <x:c r="N67" s="149" t="str">
        <x:f>IF(A67="","",IF(M67&lt;&gt;"CURRENT",0,IF(COUNTIFS('Role Requirements'!$A$6:$A$105,D67,'Role Requirements'!$B$6:$B$105,E67)+COUNTIFS('Role Requirements'!$A$6:$A$105,"All Officers",'Role Requirements'!$B$6:$B$105,E67)=0,0,IF(COUNTIFS($B$6:B67,B67,$D$6:D67,D67,$E$6:E67,E67,$M$6:M67,"CURRENT")=1,1,0))))</x:f>
      </x:c>
      <x:c r="O67" s="114"/>
      <x:c r="P67" s="115"/>
      <x:c r="Q67" s="117"/>
    </x:row>
    <x:row r="68">
      <x:c r="A68" s="114"/>
      <x:c r="B68" s="115"/>
      <x:c r="C68" s="115"/>
      <x:c r="D68" s="115"/>
      <x:c r="E68" s="115"/>
      <x:c r="F68" s="115"/>
      <x:c r="G68" s="134"/>
      <x:c r="H68" s="150"/>
      <x:c r="I68" s="146" t="str">
        <x:f>IF(E68="","",IFERROR(VLOOKUP(E68,'Course Catalog'!$A$6:$L$55,7,FALSE),0))</x:f>
      </x:c>
      <x:c r="J68" s="126" t="str">
        <x:f>IF(A68="","",IF(H68&gt;=I68,"Yes","No"))</x:f>
      </x:c>
      <x:c r="K68" s="151"/>
      <x:c r="L68" s="148" t="str">
        <x:f>IF(OR(A68="",K68=""),"",EDATE(K68,IFERROR(VLOOKUP(E68,'Course Catalog'!$A$6:$L$55,8,FALSE),'Settings'!$B$7)))</x:f>
      </x:c>
      <x:c r="M68" s="15" t="str">
        <x:f>IF(A68="","",IF(J68&lt;&gt;"Yes","NOT PASSED",IF(L68&lt;TODAY(),"EXPIRED","CURRENT")))</x:f>
      </x:c>
      <x:c r="N68" s="149" t="str">
        <x:f>IF(A68="","",IF(M68&lt;&gt;"CURRENT",0,IF(COUNTIFS('Role Requirements'!$A$6:$A$105,D68,'Role Requirements'!$B$6:$B$105,E68)+COUNTIFS('Role Requirements'!$A$6:$A$105,"All Officers",'Role Requirements'!$B$6:$B$105,E68)=0,0,IF(COUNTIFS($B$6:B68,B68,$D$6:D68,D68,$E$6:E68,E68,$M$6:M68,"CURRENT")=1,1,0))))</x:f>
      </x:c>
      <x:c r="O68" s="114"/>
      <x:c r="P68" s="115"/>
      <x:c r="Q68" s="117"/>
    </x:row>
    <x:row r="69">
      <x:c r="A69" s="114"/>
      <x:c r="B69" s="115"/>
      <x:c r="C69" s="115"/>
      <x:c r="D69" s="115"/>
      <x:c r="E69" s="115"/>
      <x:c r="F69" s="115"/>
      <x:c r="G69" s="134"/>
      <x:c r="H69" s="150"/>
      <x:c r="I69" s="146" t="str">
        <x:f>IF(E69="","",IFERROR(VLOOKUP(E69,'Course Catalog'!$A$6:$L$55,7,FALSE),0))</x:f>
      </x:c>
      <x:c r="J69" s="126" t="str">
        <x:f>IF(A69="","",IF(H69&gt;=I69,"Yes","No"))</x:f>
      </x:c>
      <x:c r="K69" s="151"/>
      <x:c r="L69" s="148" t="str">
        <x:f>IF(OR(A69="",K69=""),"",EDATE(K69,IFERROR(VLOOKUP(E69,'Course Catalog'!$A$6:$L$55,8,FALSE),'Settings'!$B$7)))</x:f>
      </x:c>
      <x:c r="M69" s="15" t="str">
        <x:f>IF(A69="","",IF(J69&lt;&gt;"Yes","NOT PASSED",IF(L69&lt;TODAY(),"EXPIRED","CURRENT")))</x:f>
      </x:c>
      <x:c r="N69" s="149" t="str">
        <x:f>IF(A69="","",IF(M69&lt;&gt;"CURRENT",0,IF(COUNTIFS('Role Requirements'!$A$6:$A$105,D69,'Role Requirements'!$B$6:$B$105,E69)+COUNTIFS('Role Requirements'!$A$6:$A$105,"All Officers",'Role Requirements'!$B$6:$B$105,E69)=0,0,IF(COUNTIFS($B$6:B69,B69,$D$6:D69,D69,$E$6:E69,E69,$M$6:M69,"CURRENT")=1,1,0))))</x:f>
      </x:c>
      <x:c r="O69" s="114"/>
      <x:c r="P69" s="115"/>
      <x:c r="Q69" s="117"/>
    </x:row>
    <x:row r="70">
      <x:c r="A70" s="114"/>
      <x:c r="B70" s="115"/>
      <x:c r="C70" s="115"/>
      <x:c r="D70" s="115"/>
      <x:c r="E70" s="115"/>
      <x:c r="F70" s="115"/>
      <x:c r="G70" s="134"/>
      <x:c r="H70" s="150"/>
      <x:c r="I70" s="146" t="str">
        <x:f>IF(E70="","",IFERROR(VLOOKUP(E70,'Course Catalog'!$A$6:$L$55,7,FALSE),0))</x:f>
      </x:c>
      <x:c r="J70" s="126" t="str">
        <x:f>IF(A70="","",IF(H70&gt;=I70,"Yes","No"))</x:f>
      </x:c>
      <x:c r="K70" s="151"/>
      <x:c r="L70" s="148" t="str">
        <x:f>IF(OR(A70="",K70=""),"",EDATE(K70,IFERROR(VLOOKUP(E70,'Course Catalog'!$A$6:$L$55,8,FALSE),'Settings'!$B$7)))</x:f>
      </x:c>
      <x:c r="M70" s="15" t="str">
        <x:f>IF(A70="","",IF(J70&lt;&gt;"Yes","NOT PASSED",IF(L70&lt;TODAY(),"EXPIRED","CURRENT")))</x:f>
      </x:c>
      <x:c r="N70" s="149" t="str">
        <x:f>IF(A70="","",IF(M70&lt;&gt;"CURRENT",0,IF(COUNTIFS('Role Requirements'!$A$6:$A$105,D70,'Role Requirements'!$B$6:$B$105,E70)+COUNTIFS('Role Requirements'!$A$6:$A$105,"All Officers",'Role Requirements'!$B$6:$B$105,E70)=0,0,IF(COUNTIFS($B$6:B70,B70,$D$6:D70,D70,$E$6:E70,E70,$M$6:M70,"CURRENT")=1,1,0))))</x:f>
      </x:c>
      <x:c r="O70" s="114"/>
      <x:c r="P70" s="115"/>
      <x:c r="Q70" s="117"/>
    </x:row>
    <x:row r="71">
      <x:c r="A71" s="114"/>
      <x:c r="B71" s="115"/>
      <x:c r="C71" s="115"/>
      <x:c r="D71" s="115"/>
      <x:c r="E71" s="115"/>
      <x:c r="F71" s="115"/>
      <x:c r="G71" s="134"/>
      <x:c r="H71" s="150"/>
      <x:c r="I71" s="146" t="str">
        <x:f>IF(E71="","",IFERROR(VLOOKUP(E71,'Course Catalog'!$A$6:$L$55,7,FALSE),0))</x:f>
      </x:c>
      <x:c r="J71" s="126" t="str">
        <x:f>IF(A71="","",IF(H71&gt;=I71,"Yes","No"))</x:f>
      </x:c>
      <x:c r="K71" s="151"/>
      <x:c r="L71" s="148" t="str">
        <x:f>IF(OR(A71="",K71=""),"",EDATE(K71,IFERROR(VLOOKUP(E71,'Course Catalog'!$A$6:$L$55,8,FALSE),'Settings'!$B$7)))</x:f>
      </x:c>
      <x:c r="M71" s="15" t="str">
        <x:f>IF(A71="","",IF(J71&lt;&gt;"Yes","NOT PASSED",IF(L71&lt;TODAY(),"EXPIRED","CURRENT")))</x:f>
      </x:c>
      <x:c r="N71" s="149" t="str">
        <x:f>IF(A71="","",IF(M71&lt;&gt;"CURRENT",0,IF(COUNTIFS('Role Requirements'!$A$6:$A$105,D71,'Role Requirements'!$B$6:$B$105,E71)+COUNTIFS('Role Requirements'!$A$6:$A$105,"All Officers",'Role Requirements'!$B$6:$B$105,E71)=0,0,IF(COUNTIFS($B$6:B71,B71,$D$6:D71,D71,$E$6:E71,E71,$M$6:M71,"CURRENT")=1,1,0))))</x:f>
      </x:c>
      <x:c r="O71" s="114"/>
      <x:c r="P71" s="115"/>
      <x:c r="Q71" s="117"/>
    </x:row>
    <x:row r="72">
      <x:c r="A72" s="114"/>
      <x:c r="B72" s="115"/>
      <x:c r="C72" s="115"/>
      <x:c r="D72" s="115"/>
      <x:c r="E72" s="115"/>
      <x:c r="F72" s="115"/>
      <x:c r="G72" s="134"/>
      <x:c r="H72" s="150"/>
      <x:c r="I72" s="146" t="str">
        <x:f>IF(E72="","",IFERROR(VLOOKUP(E72,'Course Catalog'!$A$6:$L$55,7,FALSE),0))</x:f>
      </x:c>
      <x:c r="J72" s="126" t="str">
        <x:f>IF(A72="","",IF(H72&gt;=I72,"Yes","No"))</x:f>
      </x:c>
      <x:c r="K72" s="151"/>
      <x:c r="L72" s="148" t="str">
        <x:f>IF(OR(A72="",K72=""),"",EDATE(K72,IFERROR(VLOOKUP(E72,'Course Catalog'!$A$6:$L$55,8,FALSE),'Settings'!$B$7)))</x:f>
      </x:c>
      <x:c r="M72" s="15" t="str">
        <x:f>IF(A72="","",IF(J72&lt;&gt;"Yes","NOT PASSED",IF(L72&lt;TODAY(),"EXPIRED","CURRENT")))</x:f>
      </x:c>
      <x:c r="N72" s="149" t="str">
        <x:f>IF(A72="","",IF(M72&lt;&gt;"CURRENT",0,IF(COUNTIFS('Role Requirements'!$A$6:$A$105,D72,'Role Requirements'!$B$6:$B$105,E72)+COUNTIFS('Role Requirements'!$A$6:$A$105,"All Officers",'Role Requirements'!$B$6:$B$105,E72)=0,0,IF(COUNTIFS($B$6:B72,B72,$D$6:D72,D72,$E$6:E72,E72,$M$6:M72,"CURRENT")=1,1,0))))</x:f>
      </x:c>
      <x:c r="O72" s="114"/>
      <x:c r="P72" s="115"/>
      <x:c r="Q72" s="117"/>
    </x:row>
    <x:row r="73">
      <x:c r="A73" s="114"/>
      <x:c r="B73" s="115"/>
      <x:c r="C73" s="115"/>
      <x:c r="D73" s="115"/>
      <x:c r="E73" s="115"/>
      <x:c r="F73" s="115"/>
      <x:c r="G73" s="134"/>
      <x:c r="H73" s="150"/>
      <x:c r="I73" s="146" t="str">
        <x:f>IF(E73="","",IFERROR(VLOOKUP(E73,'Course Catalog'!$A$6:$L$55,7,FALSE),0))</x:f>
      </x:c>
      <x:c r="J73" s="126" t="str">
        <x:f>IF(A73="","",IF(H73&gt;=I73,"Yes","No"))</x:f>
      </x:c>
      <x:c r="K73" s="151"/>
      <x:c r="L73" s="148" t="str">
        <x:f>IF(OR(A73="",K73=""),"",EDATE(K73,IFERROR(VLOOKUP(E73,'Course Catalog'!$A$6:$L$55,8,FALSE),'Settings'!$B$7)))</x:f>
      </x:c>
      <x:c r="M73" s="15" t="str">
        <x:f>IF(A73="","",IF(J73&lt;&gt;"Yes","NOT PASSED",IF(L73&lt;TODAY(),"EXPIRED","CURRENT")))</x:f>
      </x:c>
      <x:c r="N73" s="149" t="str">
        <x:f>IF(A73="","",IF(M73&lt;&gt;"CURRENT",0,IF(COUNTIFS('Role Requirements'!$A$6:$A$105,D73,'Role Requirements'!$B$6:$B$105,E73)+COUNTIFS('Role Requirements'!$A$6:$A$105,"All Officers",'Role Requirements'!$B$6:$B$105,E73)=0,0,IF(COUNTIFS($B$6:B73,B73,$D$6:D73,D73,$E$6:E73,E73,$M$6:M73,"CURRENT")=1,1,0))))</x:f>
      </x:c>
      <x:c r="O73" s="114"/>
      <x:c r="P73" s="115"/>
      <x:c r="Q73" s="117"/>
    </x:row>
    <x:row r="74">
      <x:c r="A74" s="114"/>
      <x:c r="B74" s="115"/>
      <x:c r="C74" s="115"/>
      <x:c r="D74" s="115"/>
      <x:c r="E74" s="115"/>
      <x:c r="F74" s="115"/>
      <x:c r="G74" s="134"/>
      <x:c r="H74" s="150"/>
      <x:c r="I74" s="146" t="str">
        <x:f>IF(E74="","",IFERROR(VLOOKUP(E74,'Course Catalog'!$A$6:$L$55,7,FALSE),0))</x:f>
      </x:c>
      <x:c r="J74" s="126" t="str">
        <x:f>IF(A74="","",IF(H74&gt;=I74,"Yes","No"))</x:f>
      </x:c>
      <x:c r="K74" s="151"/>
      <x:c r="L74" s="148" t="str">
        <x:f>IF(OR(A74="",K74=""),"",EDATE(K74,IFERROR(VLOOKUP(E74,'Course Catalog'!$A$6:$L$55,8,FALSE),'Settings'!$B$7)))</x:f>
      </x:c>
      <x:c r="M74" s="15" t="str">
        <x:f>IF(A74="","",IF(J74&lt;&gt;"Yes","NOT PASSED",IF(L74&lt;TODAY(),"EXPIRED","CURRENT")))</x:f>
      </x:c>
      <x:c r="N74" s="149" t="str">
        <x:f>IF(A74="","",IF(M74&lt;&gt;"CURRENT",0,IF(COUNTIFS('Role Requirements'!$A$6:$A$105,D74,'Role Requirements'!$B$6:$B$105,E74)+COUNTIFS('Role Requirements'!$A$6:$A$105,"All Officers",'Role Requirements'!$B$6:$B$105,E74)=0,0,IF(COUNTIFS($B$6:B74,B74,$D$6:D74,D74,$E$6:E74,E74,$M$6:M74,"CURRENT")=1,1,0))))</x:f>
      </x:c>
      <x:c r="O74" s="114"/>
      <x:c r="P74" s="115"/>
      <x:c r="Q74" s="117"/>
    </x:row>
    <x:row r="75">
      <x:c r="A75" s="114"/>
      <x:c r="B75" s="115"/>
      <x:c r="C75" s="115"/>
      <x:c r="D75" s="115"/>
      <x:c r="E75" s="115"/>
      <x:c r="F75" s="115"/>
      <x:c r="G75" s="134"/>
      <x:c r="H75" s="150"/>
      <x:c r="I75" s="146" t="str">
        <x:f>IF(E75="","",IFERROR(VLOOKUP(E75,'Course Catalog'!$A$6:$L$55,7,FALSE),0))</x:f>
      </x:c>
      <x:c r="J75" s="126" t="str">
        <x:f>IF(A75="","",IF(H75&gt;=I75,"Yes","No"))</x:f>
      </x:c>
      <x:c r="K75" s="151"/>
      <x:c r="L75" s="148" t="str">
        <x:f>IF(OR(A75="",K75=""),"",EDATE(K75,IFERROR(VLOOKUP(E75,'Course Catalog'!$A$6:$L$55,8,FALSE),'Settings'!$B$7)))</x:f>
      </x:c>
      <x:c r="M75" s="15" t="str">
        <x:f>IF(A75="","",IF(J75&lt;&gt;"Yes","NOT PASSED",IF(L75&lt;TODAY(),"EXPIRED","CURRENT")))</x:f>
      </x:c>
      <x:c r="N75" s="149" t="str">
        <x:f>IF(A75="","",IF(M75&lt;&gt;"CURRENT",0,IF(COUNTIFS('Role Requirements'!$A$6:$A$105,D75,'Role Requirements'!$B$6:$B$105,E75)+COUNTIFS('Role Requirements'!$A$6:$A$105,"All Officers",'Role Requirements'!$B$6:$B$105,E75)=0,0,IF(COUNTIFS($B$6:B75,B75,$D$6:D75,D75,$E$6:E75,E75,$M$6:M75,"CURRENT")=1,1,0))))</x:f>
      </x:c>
      <x:c r="O75" s="114"/>
      <x:c r="P75" s="115"/>
      <x:c r="Q75" s="117"/>
    </x:row>
    <x:row r="76">
      <x:c r="A76" s="114"/>
      <x:c r="B76" s="115"/>
      <x:c r="C76" s="115"/>
      <x:c r="D76" s="115"/>
      <x:c r="E76" s="115"/>
      <x:c r="F76" s="115"/>
      <x:c r="G76" s="134"/>
      <x:c r="H76" s="150"/>
      <x:c r="I76" s="146" t="str">
        <x:f>IF(E76="","",IFERROR(VLOOKUP(E76,'Course Catalog'!$A$6:$L$55,7,FALSE),0))</x:f>
      </x:c>
      <x:c r="J76" s="126" t="str">
        <x:f>IF(A76="","",IF(H76&gt;=I76,"Yes","No"))</x:f>
      </x:c>
      <x:c r="K76" s="151"/>
      <x:c r="L76" s="148" t="str">
        <x:f>IF(OR(A76="",K76=""),"",EDATE(K76,IFERROR(VLOOKUP(E76,'Course Catalog'!$A$6:$L$55,8,FALSE),'Settings'!$B$7)))</x:f>
      </x:c>
      <x:c r="M76" s="15" t="str">
        <x:f>IF(A76="","",IF(J76&lt;&gt;"Yes","NOT PASSED",IF(L76&lt;TODAY(),"EXPIRED","CURRENT")))</x:f>
      </x:c>
      <x:c r="N76" s="149" t="str">
        <x:f>IF(A76="","",IF(M76&lt;&gt;"CURRENT",0,IF(COUNTIFS('Role Requirements'!$A$6:$A$105,D76,'Role Requirements'!$B$6:$B$105,E76)+COUNTIFS('Role Requirements'!$A$6:$A$105,"All Officers",'Role Requirements'!$B$6:$B$105,E76)=0,0,IF(COUNTIFS($B$6:B76,B76,$D$6:D76,D76,$E$6:E76,E76,$M$6:M76,"CURRENT")=1,1,0))))</x:f>
      </x:c>
      <x:c r="O76" s="114"/>
      <x:c r="P76" s="115"/>
      <x:c r="Q76" s="117"/>
    </x:row>
    <x:row r="77">
      <x:c r="A77" s="114"/>
      <x:c r="B77" s="115"/>
      <x:c r="C77" s="115"/>
      <x:c r="D77" s="115"/>
      <x:c r="E77" s="115"/>
      <x:c r="F77" s="115"/>
      <x:c r="G77" s="134"/>
      <x:c r="H77" s="150"/>
      <x:c r="I77" s="146" t="str">
        <x:f>IF(E77="","",IFERROR(VLOOKUP(E77,'Course Catalog'!$A$6:$L$55,7,FALSE),0))</x:f>
      </x:c>
      <x:c r="J77" s="126" t="str">
        <x:f>IF(A77="","",IF(H77&gt;=I77,"Yes","No"))</x:f>
      </x:c>
      <x:c r="K77" s="151"/>
      <x:c r="L77" s="148" t="str">
        <x:f>IF(OR(A77="",K77=""),"",EDATE(K77,IFERROR(VLOOKUP(E77,'Course Catalog'!$A$6:$L$55,8,FALSE),'Settings'!$B$7)))</x:f>
      </x:c>
      <x:c r="M77" s="15" t="str">
        <x:f>IF(A77="","",IF(J77&lt;&gt;"Yes","NOT PASSED",IF(L77&lt;TODAY(),"EXPIRED","CURRENT")))</x:f>
      </x:c>
      <x:c r="N77" s="149" t="str">
        <x:f>IF(A77="","",IF(M77&lt;&gt;"CURRENT",0,IF(COUNTIFS('Role Requirements'!$A$6:$A$105,D77,'Role Requirements'!$B$6:$B$105,E77)+COUNTIFS('Role Requirements'!$A$6:$A$105,"All Officers",'Role Requirements'!$B$6:$B$105,E77)=0,0,IF(COUNTIFS($B$6:B77,B77,$D$6:D77,D77,$E$6:E77,E77,$M$6:M77,"CURRENT")=1,1,0))))</x:f>
      </x:c>
      <x:c r="O77" s="114"/>
      <x:c r="P77" s="115"/>
      <x:c r="Q77" s="117"/>
    </x:row>
    <x:row r="78">
      <x:c r="A78" s="114"/>
      <x:c r="B78" s="115"/>
      <x:c r="C78" s="115"/>
      <x:c r="D78" s="115"/>
      <x:c r="E78" s="115"/>
      <x:c r="F78" s="115"/>
      <x:c r="G78" s="134"/>
      <x:c r="H78" s="150"/>
      <x:c r="I78" s="146" t="str">
        <x:f>IF(E78="","",IFERROR(VLOOKUP(E78,'Course Catalog'!$A$6:$L$55,7,FALSE),0))</x:f>
      </x:c>
      <x:c r="J78" s="126" t="str">
        <x:f>IF(A78="","",IF(H78&gt;=I78,"Yes","No"))</x:f>
      </x:c>
      <x:c r="K78" s="151"/>
      <x:c r="L78" s="148" t="str">
        <x:f>IF(OR(A78="",K78=""),"",EDATE(K78,IFERROR(VLOOKUP(E78,'Course Catalog'!$A$6:$L$55,8,FALSE),'Settings'!$B$7)))</x:f>
      </x:c>
      <x:c r="M78" s="15" t="str">
        <x:f>IF(A78="","",IF(J78&lt;&gt;"Yes","NOT PASSED",IF(L78&lt;TODAY(),"EXPIRED","CURRENT")))</x:f>
      </x:c>
      <x:c r="N78" s="149" t="str">
        <x:f>IF(A78="","",IF(M78&lt;&gt;"CURRENT",0,IF(COUNTIFS('Role Requirements'!$A$6:$A$105,D78,'Role Requirements'!$B$6:$B$105,E78)+COUNTIFS('Role Requirements'!$A$6:$A$105,"All Officers",'Role Requirements'!$B$6:$B$105,E78)=0,0,IF(COUNTIFS($B$6:B78,B78,$D$6:D78,D78,$E$6:E78,E78,$M$6:M78,"CURRENT")=1,1,0))))</x:f>
      </x:c>
      <x:c r="O78" s="114"/>
      <x:c r="P78" s="115"/>
      <x:c r="Q78" s="117"/>
    </x:row>
    <x:row r="79">
      <x:c r="A79" s="114"/>
      <x:c r="B79" s="115"/>
      <x:c r="C79" s="115"/>
      <x:c r="D79" s="115"/>
      <x:c r="E79" s="115"/>
      <x:c r="F79" s="115"/>
      <x:c r="G79" s="134"/>
      <x:c r="H79" s="150"/>
      <x:c r="I79" s="146" t="str">
        <x:f>IF(E79="","",IFERROR(VLOOKUP(E79,'Course Catalog'!$A$6:$L$55,7,FALSE),0))</x:f>
      </x:c>
      <x:c r="J79" s="126" t="str">
        <x:f>IF(A79="","",IF(H79&gt;=I79,"Yes","No"))</x:f>
      </x:c>
      <x:c r="K79" s="151"/>
      <x:c r="L79" s="148" t="str">
        <x:f>IF(OR(A79="",K79=""),"",EDATE(K79,IFERROR(VLOOKUP(E79,'Course Catalog'!$A$6:$L$55,8,FALSE),'Settings'!$B$7)))</x:f>
      </x:c>
      <x:c r="M79" s="15" t="str">
        <x:f>IF(A79="","",IF(J79&lt;&gt;"Yes","NOT PASSED",IF(L79&lt;TODAY(),"EXPIRED","CURRENT")))</x:f>
      </x:c>
      <x:c r="N79" s="149" t="str">
        <x:f>IF(A79="","",IF(M79&lt;&gt;"CURRENT",0,IF(COUNTIFS('Role Requirements'!$A$6:$A$105,D79,'Role Requirements'!$B$6:$B$105,E79)+COUNTIFS('Role Requirements'!$A$6:$A$105,"All Officers",'Role Requirements'!$B$6:$B$105,E79)=0,0,IF(COUNTIFS($B$6:B79,B79,$D$6:D79,D79,$E$6:E79,E79,$M$6:M79,"CURRENT")=1,1,0))))</x:f>
      </x:c>
      <x:c r="O79" s="114"/>
      <x:c r="P79" s="115"/>
      <x:c r="Q79" s="117"/>
    </x:row>
    <x:row r="80">
      <x:c r="A80" s="114"/>
      <x:c r="B80" s="115"/>
      <x:c r="C80" s="115"/>
      <x:c r="D80" s="115"/>
      <x:c r="E80" s="115"/>
      <x:c r="F80" s="115"/>
      <x:c r="G80" s="134"/>
      <x:c r="H80" s="150"/>
      <x:c r="I80" s="146" t="str">
        <x:f>IF(E80="","",IFERROR(VLOOKUP(E80,'Course Catalog'!$A$6:$L$55,7,FALSE),0))</x:f>
      </x:c>
      <x:c r="J80" s="126" t="str">
        <x:f>IF(A80="","",IF(H80&gt;=I80,"Yes","No"))</x:f>
      </x:c>
      <x:c r="K80" s="151"/>
      <x:c r="L80" s="148" t="str">
        <x:f>IF(OR(A80="",K80=""),"",EDATE(K80,IFERROR(VLOOKUP(E80,'Course Catalog'!$A$6:$L$55,8,FALSE),'Settings'!$B$7)))</x:f>
      </x:c>
      <x:c r="M80" s="15" t="str">
        <x:f>IF(A80="","",IF(J80&lt;&gt;"Yes","NOT PASSED",IF(L80&lt;TODAY(),"EXPIRED","CURRENT")))</x:f>
      </x:c>
      <x:c r="N80" s="149" t="str">
        <x:f>IF(A80="","",IF(M80&lt;&gt;"CURRENT",0,IF(COUNTIFS('Role Requirements'!$A$6:$A$105,D80,'Role Requirements'!$B$6:$B$105,E80)+COUNTIFS('Role Requirements'!$A$6:$A$105,"All Officers",'Role Requirements'!$B$6:$B$105,E80)=0,0,IF(COUNTIFS($B$6:B80,B80,$D$6:D80,D80,$E$6:E80,E80,$M$6:M80,"CURRENT")=1,1,0))))</x:f>
      </x:c>
      <x:c r="O80" s="114"/>
      <x:c r="P80" s="115"/>
      <x:c r="Q80" s="117"/>
    </x:row>
    <x:row r="81">
      <x:c r="A81" s="114"/>
      <x:c r="B81" s="115"/>
      <x:c r="C81" s="115"/>
      <x:c r="D81" s="115"/>
      <x:c r="E81" s="115"/>
      <x:c r="F81" s="115"/>
      <x:c r="G81" s="134"/>
      <x:c r="H81" s="150"/>
      <x:c r="I81" s="146" t="str">
        <x:f>IF(E81="","",IFERROR(VLOOKUP(E81,'Course Catalog'!$A$6:$L$55,7,FALSE),0))</x:f>
      </x:c>
      <x:c r="J81" s="126" t="str">
        <x:f>IF(A81="","",IF(H81&gt;=I81,"Yes","No"))</x:f>
      </x:c>
      <x:c r="K81" s="151"/>
      <x:c r="L81" s="148" t="str">
        <x:f>IF(OR(A81="",K81=""),"",EDATE(K81,IFERROR(VLOOKUP(E81,'Course Catalog'!$A$6:$L$55,8,FALSE),'Settings'!$B$7)))</x:f>
      </x:c>
      <x:c r="M81" s="15" t="str">
        <x:f>IF(A81="","",IF(J81&lt;&gt;"Yes","NOT PASSED",IF(L81&lt;TODAY(),"EXPIRED","CURRENT")))</x:f>
      </x:c>
      <x:c r="N81" s="149" t="str">
        <x:f>IF(A81="","",IF(M81&lt;&gt;"CURRENT",0,IF(COUNTIFS('Role Requirements'!$A$6:$A$105,D81,'Role Requirements'!$B$6:$B$105,E81)+COUNTIFS('Role Requirements'!$A$6:$A$105,"All Officers",'Role Requirements'!$B$6:$B$105,E81)=0,0,IF(COUNTIFS($B$6:B81,B81,$D$6:D81,D81,$E$6:E81,E81,$M$6:M81,"CURRENT")=1,1,0))))</x:f>
      </x:c>
      <x:c r="O81" s="114"/>
      <x:c r="P81" s="115"/>
      <x:c r="Q81" s="117"/>
    </x:row>
    <x:row r="82">
      <x:c r="A82" s="114"/>
      <x:c r="B82" s="115"/>
      <x:c r="C82" s="115"/>
      <x:c r="D82" s="115"/>
      <x:c r="E82" s="115"/>
      <x:c r="F82" s="115"/>
      <x:c r="G82" s="134"/>
      <x:c r="H82" s="150"/>
      <x:c r="I82" s="146" t="str">
        <x:f>IF(E82="","",IFERROR(VLOOKUP(E82,'Course Catalog'!$A$6:$L$55,7,FALSE),0))</x:f>
      </x:c>
      <x:c r="J82" s="126" t="str">
        <x:f>IF(A82="","",IF(H82&gt;=I82,"Yes","No"))</x:f>
      </x:c>
      <x:c r="K82" s="151"/>
      <x:c r="L82" s="148" t="str">
        <x:f>IF(OR(A82="",K82=""),"",EDATE(K82,IFERROR(VLOOKUP(E82,'Course Catalog'!$A$6:$L$55,8,FALSE),'Settings'!$B$7)))</x:f>
      </x:c>
      <x:c r="M82" s="15" t="str">
        <x:f>IF(A82="","",IF(J82&lt;&gt;"Yes","NOT PASSED",IF(L82&lt;TODAY(),"EXPIRED","CURRENT")))</x:f>
      </x:c>
      <x:c r="N82" s="149" t="str">
        <x:f>IF(A82="","",IF(M82&lt;&gt;"CURRENT",0,IF(COUNTIFS('Role Requirements'!$A$6:$A$105,D82,'Role Requirements'!$B$6:$B$105,E82)+COUNTIFS('Role Requirements'!$A$6:$A$105,"All Officers",'Role Requirements'!$B$6:$B$105,E82)=0,0,IF(COUNTIFS($B$6:B82,B82,$D$6:D82,D82,$E$6:E82,E82,$M$6:M82,"CURRENT")=1,1,0))))</x:f>
      </x:c>
      <x:c r="O82" s="114"/>
      <x:c r="P82" s="115"/>
      <x:c r="Q82" s="117"/>
    </x:row>
    <x:row r="83">
      <x:c r="A83" s="114"/>
      <x:c r="B83" s="115"/>
      <x:c r="C83" s="115"/>
      <x:c r="D83" s="115"/>
      <x:c r="E83" s="115"/>
      <x:c r="F83" s="115"/>
      <x:c r="G83" s="134"/>
      <x:c r="H83" s="150"/>
      <x:c r="I83" s="146" t="str">
        <x:f>IF(E83="","",IFERROR(VLOOKUP(E83,'Course Catalog'!$A$6:$L$55,7,FALSE),0))</x:f>
      </x:c>
      <x:c r="J83" s="126" t="str">
        <x:f>IF(A83="","",IF(H83&gt;=I83,"Yes","No"))</x:f>
      </x:c>
      <x:c r="K83" s="151"/>
      <x:c r="L83" s="148" t="str">
        <x:f>IF(OR(A83="",K83=""),"",EDATE(K83,IFERROR(VLOOKUP(E83,'Course Catalog'!$A$6:$L$55,8,FALSE),'Settings'!$B$7)))</x:f>
      </x:c>
      <x:c r="M83" s="15" t="str">
        <x:f>IF(A83="","",IF(J83&lt;&gt;"Yes","NOT PASSED",IF(L83&lt;TODAY(),"EXPIRED","CURRENT")))</x:f>
      </x:c>
      <x:c r="N83" s="149" t="str">
        <x:f>IF(A83="","",IF(M83&lt;&gt;"CURRENT",0,IF(COUNTIFS('Role Requirements'!$A$6:$A$105,D83,'Role Requirements'!$B$6:$B$105,E83)+COUNTIFS('Role Requirements'!$A$6:$A$105,"All Officers",'Role Requirements'!$B$6:$B$105,E83)=0,0,IF(COUNTIFS($B$6:B83,B83,$D$6:D83,D83,$E$6:E83,E83,$M$6:M83,"CURRENT")=1,1,0))))</x:f>
      </x:c>
      <x:c r="O83" s="114"/>
      <x:c r="P83" s="115"/>
      <x:c r="Q83" s="117"/>
    </x:row>
    <x:row r="84">
      <x:c r="A84" s="114"/>
      <x:c r="B84" s="115"/>
      <x:c r="C84" s="115"/>
      <x:c r="D84" s="115"/>
      <x:c r="E84" s="115"/>
      <x:c r="F84" s="115"/>
      <x:c r="G84" s="134"/>
      <x:c r="H84" s="150"/>
      <x:c r="I84" s="146" t="str">
        <x:f>IF(E84="","",IFERROR(VLOOKUP(E84,'Course Catalog'!$A$6:$L$55,7,FALSE),0))</x:f>
      </x:c>
      <x:c r="J84" s="126" t="str">
        <x:f>IF(A84="","",IF(H84&gt;=I84,"Yes","No"))</x:f>
      </x:c>
      <x:c r="K84" s="151"/>
      <x:c r="L84" s="148" t="str">
        <x:f>IF(OR(A84="",K84=""),"",EDATE(K84,IFERROR(VLOOKUP(E84,'Course Catalog'!$A$6:$L$55,8,FALSE),'Settings'!$B$7)))</x:f>
      </x:c>
      <x:c r="M84" s="15" t="str">
        <x:f>IF(A84="","",IF(J84&lt;&gt;"Yes","NOT PASSED",IF(L84&lt;TODAY(),"EXPIRED","CURRENT")))</x:f>
      </x:c>
      <x:c r="N84" s="149" t="str">
        <x:f>IF(A84="","",IF(M84&lt;&gt;"CURRENT",0,IF(COUNTIFS('Role Requirements'!$A$6:$A$105,D84,'Role Requirements'!$B$6:$B$105,E84)+COUNTIFS('Role Requirements'!$A$6:$A$105,"All Officers",'Role Requirements'!$B$6:$B$105,E84)=0,0,IF(COUNTIFS($B$6:B84,B84,$D$6:D84,D84,$E$6:E84,E84,$M$6:M84,"CURRENT")=1,1,0))))</x:f>
      </x:c>
      <x:c r="O84" s="114"/>
      <x:c r="P84" s="115"/>
      <x:c r="Q84" s="117"/>
    </x:row>
    <x:row r="85">
      <x:c r="A85" s="114"/>
      <x:c r="B85" s="115"/>
      <x:c r="C85" s="115"/>
      <x:c r="D85" s="115"/>
      <x:c r="E85" s="115"/>
      <x:c r="F85" s="115"/>
      <x:c r="G85" s="134"/>
      <x:c r="H85" s="150"/>
      <x:c r="I85" s="146" t="str">
        <x:f>IF(E85="","",IFERROR(VLOOKUP(E85,'Course Catalog'!$A$6:$L$55,7,FALSE),0))</x:f>
      </x:c>
      <x:c r="J85" s="126" t="str">
        <x:f>IF(A85="","",IF(H85&gt;=I85,"Yes","No"))</x:f>
      </x:c>
      <x:c r="K85" s="151"/>
      <x:c r="L85" s="148" t="str">
        <x:f>IF(OR(A85="",K85=""),"",EDATE(K85,IFERROR(VLOOKUP(E85,'Course Catalog'!$A$6:$L$55,8,FALSE),'Settings'!$B$7)))</x:f>
      </x:c>
      <x:c r="M85" s="15" t="str">
        <x:f>IF(A85="","",IF(J85&lt;&gt;"Yes","NOT PASSED",IF(L85&lt;TODAY(),"EXPIRED","CURRENT")))</x:f>
      </x:c>
      <x:c r="N85" s="149" t="str">
        <x:f>IF(A85="","",IF(M85&lt;&gt;"CURRENT",0,IF(COUNTIFS('Role Requirements'!$A$6:$A$105,D85,'Role Requirements'!$B$6:$B$105,E85)+COUNTIFS('Role Requirements'!$A$6:$A$105,"All Officers",'Role Requirements'!$B$6:$B$105,E85)=0,0,IF(COUNTIFS($B$6:B85,B85,$D$6:D85,D85,$E$6:E85,E85,$M$6:M85,"CURRENT")=1,1,0))))</x:f>
      </x:c>
      <x:c r="O85" s="114"/>
      <x:c r="P85" s="115"/>
      <x:c r="Q85" s="117"/>
    </x:row>
    <x:row r="86">
      <x:c r="A86" s="114"/>
      <x:c r="B86" s="115"/>
      <x:c r="C86" s="115"/>
      <x:c r="D86" s="115"/>
      <x:c r="E86" s="115"/>
      <x:c r="F86" s="115"/>
      <x:c r="G86" s="134"/>
      <x:c r="H86" s="150"/>
      <x:c r="I86" s="146" t="str">
        <x:f>IF(E86="","",IFERROR(VLOOKUP(E86,'Course Catalog'!$A$6:$L$55,7,FALSE),0))</x:f>
      </x:c>
      <x:c r="J86" s="126" t="str">
        <x:f>IF(A86="","",IF(H86&gt;=I86,"Yes","No"))</x:f>
      </x:c>
      <x:c r="K86" s="151"/>
      <x:c r="L86" s="148" t="str">
        <x:f>IF(OR(A86="",K86=""),"",EDATE(K86,IFERROR(VLOOKUP(E86,'Course Catalog'!$A$6:$L$55,8,FALSE),'Settings'!$B$7)))</x:f>
      </x:c>
      <x:c r="M86" s="15" t="str">
        <x:f>IF(A86="","",IF(J86&lt;&gt;"Yes","NOT PASSED",IF(L86&lt;TODAY(),"EXPIRED","CURRENT")))</x:f>
      </x:c>
      <x:c r="N86" s="149" t="str">
        <x:f>IF(A86="","",IF(M86&lt;&gt;"CURRENT",0,IF(COUNTIFS('Role Requirements'!$A$6:$A$105,D86,'Role Requirements'!$B$6:$B$105,E86)+COUNTIFS('Role Requirements'!$A$6:$A$105,"All Officers",'Role Requirements'!$B$6:$B$105,E86)=0,0,IF(COUNTIFS($B$6:B86,B86,$D$6:D86,D86,$E$6:E86,E86,$M$6:M86,"CURRENT")=1,1,0))))</x:f>
      </x:c>
      <x:c r="O86" s="114"/>
      <x:c r="P86" s="115"/>
      <x:c r="Q86" s="117"/>
    </x:row>
    <x:row r="87">
      <x:c r="A87" s="114"/>
      <x:c r="B87" s="115"/>
      <x:c r="C87" s="115"/>
      <x:c r="D87" s="115"/>
      <x:c r="E87" s="115"/>
      <x:c r="F87" s="115"/>
      <x:c r="G87" s="134"/>
      <x:c r="H87" s="150"/>
      <x:c r="I87" s="146" t="str">
        <x:f>IF(E87="","",IFERROR(VLOOKUP(E87,'Course Catalog'!$A$6:$L$55,7,FALSE),0))</x:f>
      </x:c>
      <x:c r="J87" s="126" t="str">
        <x:f>IF(A87="","",IF(H87&gt;=I87,"Yes","No"))</x:f>
      </x:c>
      <x:c r="K87" s="151"/>
      <x:c r="L87" s="148" t="str">
        <x:f>IF(OR(A87="",K87=""),"",EDATE(K87,IFERROR(VLOOKUP(E87,'Course Catalog'!$A$6:$L$55,8,FALSE),'Settings'!$B$7)))</x:f>
      </x:c>
      <x:c r="M87" s="15" t="str">
        <x:f>IF(A87="","",IF(J87&lt;&gt;"Yes","NOT PASSED",IF(L87&lt;TODAY(),"EXPIRED","CURRENT")))</x:f>
      </x:c>
      <x:c r="N87" s="149" t="str">
        <x:f>IF(A87="","",IF(M87&lt;&gt;"CURRENT",0,IF(COUNTIFS('Role Requirements'!$A$6:$A$105,D87,'Role Requirements'!$B$6:$B$105,E87)+COUNTIFS('Role Requirements'!$A$6:$A$105,"All Officers",'Role Requirements'!$B$6:$B$105,E87)=0,0,IF(COUNTIFS($B$6:B87,B87,$D$6:D87,D87,$E$6:E87,E87,$M$6:M87,"CURRENT")=1,1,0))))</x:f>
      </x:c>
      <x:c r="O87" s="114"/>
      <x:c r="P87" s="115"/>
      <x:c r="Q87" s="117"/>
    </x:row>
    <x:row r="88">
      <x:c r="A88" s="114"/>
      <x:c r="B88" s="115"/>
      <x:c r="C88" s="115"/>
      <x:c r="D88" s="115"/>
      <x:c r="E88" s="115"/>
      <x:c r="F88" s="115"/>
      <x:c r="G88" s="134"/>
      <x:c r="H88" s="150"/>
      <x:c r="I88" s="146" t="str">
        <x:f>IF(E88="","",IFERROR(VLOOKUP(E88,'Course Catalog'!$A$6:$L$55,7,FALSE),0))</x:f>
      </x:c>
      <x:c r="J88" s="126" t="str">
        <x:f>IF(A88="","",IF(H88&gt;=I88,"Yes","No"))</x:f>
      </x:c>
      <x:c r="K88" s="151"/>
      <x:c r="L88" s="148" t="str">
        <x:f>IF(OR(A88="",K88=""),"",EDATE(K88,IFERROR(VLOOKUP(E88,'Course Catalog'!$A$6:$L$55,8,FALSE),'Settings'!$B$7)))</x:f>
      </x:c>
      <x:c r="M88" s="15" t="str">
        <x:f>IF(A88="","",IF(J88&lt;&gt;"Yes","NOT PASSED",IF(L88&lt;TODAY(),"EXPIRED","CURRENT")))</x:f>
      </x:c>
      <x:c r="N88" s="149" t="str">
        <x:f>IF(A88="","",IF(M88&lt;&gt;"CURRENT",0,IF(COUNTIFS('Role Requirements'!$A$6:$A$105,D88,'Role Requirements'!$B$6:$B$105,E88)+COUNTIFS('Role Requirements'!$A$6:$A$105,"All Officers",'Role Requirements'!$B$6:$B$105,E88)=0,0,IF(COUNTIFS($B$6:B88,B88,$D$6:D88,D88,$E$6:E88,E88,$M$6:M88,"CURRENT")=1,1,0))))</x:f>
      </x:c>
      <x:c r="O88" s="114"/>
      <x:c r="P88" s="115"/>
      <x:c r="Q88" s="117"/>
    </x:row>
    <x:row r="89">
      <x:c r="A89" s="114"/>
      <x:c r="B89" s="115"/>
      <x:c r="C89" s="115"/>
      <x:c r="D89" s="115"/>
      <x:c r="E89" s="115"/>
      <x:c r="F89" s="115"/>
      <x:c r="G89" s="134"/>
      <x:c r="H89" s="150"/>
      <x:c r="I89" s="146" t="str">
        <x:f>IF(E89="","",IFERROR(VLOOKUP(E89,'Course Catalog'!$A$6:$L$55,7,FALSE),0))</x:f>
      </x:c>
      <x:c r="J89" s="126" t="str">
        <x:f>IF(A89="","",IF(H89&gt;=I89,"Yes","No"))</x:f>
      </x:c>
      <x:c r="K89" s="151"/>
      <x:c r="L89" s="148" t="str">
        <x:f>IF(OR(A89="",K89=""),"",EDATE(K89,IFERROR(VLOOKUP(E89,'Course Catalog'!$A$6:$L$55,8,FALSE),'Settings'!$B$7)))</x:f>
      </x:c>
      <x:c r="M89" s="15" t="str">
        <x:f>IF(A89="","",IF(J89&lt;&gt;"Yes","NOT PASSED",IF(L89&lt;TODAY(),"EXPIRED","CURRENT")))</x:f>
      </x:c>
      <x:c r="N89" s="149" t="str">
        <x:f>IF(A89="","",IF(M89&lt;&gt;"CURRENT",0,IF(COUNTIFS('Role Requirements'!$A$6:$A$105,D89,'Role Requirements'!$B$6:$B$105,E89)+COUNTIFS('Role Requirements'!$A$6:$A$105,"All Officers",'Role Requirements'!$B$6:$B$105,E89)=0,0,IF(COUNTIFS($B$6:B89,B89,$D$6:D89,D89,$E$6:E89,E89,$M$6:M89,"CURRENT")=1,1,0))))</x:f>
      </x:c>
      <x:c r="O89" s="114"/>
      <x:c r="P89" s="115"/>
      <x:c r="Q89" s="117"/>
    </x:row>
    <x:row r="90">
      <x:c r="A90" s="114"/>
      <x:c r="B90" s="115"/>
      <x:c r="C90" s="115"/>
      <x:c r="D90" s="115"/>
      <x:c r="E90" s="115"/>
      <x:c r="F90" s="115"/>
      <x:c r="G90" s="134"/>
      <x:c r="H90" s="150"/>
      <x:c r="I90" s="146" t="str">
        <x:f>IF(E90="","",IFERROR(VLOOKUP(E90,'Course Catalog'!$A$6:$L$55,7,FALSE),0))</x:f>
      </x:c>
      <x:c r="J90" s="126" t="str">
        <x:f>IF(A90="","",IF(H90&gt;=I90,"Yes","No"))</x:f>
      </x:c>
      <x:c r="K90" s="151"/>
      <x:c r="L90" s="148" t="str">
        <x:f>IF(OR(A90="",K90=""),"",EDATE(K90,IFERROR(VLOOKUP(E90,'Course Catalog'!$A$6:$L$55,8,FALSE),'Settings'!$B$7)))</x:f>
      </x:c>
      <x:c r="M90" s="15" t="str">
        <x:f>IF(A90="","",IF(J90&lt;&gt;"Yes","NOT PASSED",IF(L90&lt;TODAY(),"EXPIRED","CURRENT")))</x:f>
      </x:c>
      <x:c r="N90" s="149" t="str">
        <x:f>IF(A90="","",IF(M90&lt;&gt;"CURRENT",0,IF(COUNTIFS('Role Requirements'!$A$6:$A$105,D90,'Role Requirements'!$B$6:$B$105,E90)+COUNTIFS('Role Requirements'!$A$6:$A$105,"All Officers",'Role Requirements'!$B$6:$B$105,E90)=0,0,IF(COUNTIFS($B$6:B90,B90,$D$6:D90,D90,$E$6:E90,E90,$M$6:M90,"CURRENT")=1,1,0))))</x:f>
      </x:c>
      <x:c r="O90" s="114"/>
      <x:c r="P90" s="115"/>
      <x:c r="Q90" s="117"/>
    </x:row>
    <x:row r="91">
      <x:c r="A91" s="114"/>
      <x:c r="B91" s="115"/>
      <x:c r="C91" s="115"/>
      <x:c r="D91" s="115"/>
      <x:c r="E91" s="115"/>
      <x:c r="F91" s="115"/>
      <x:c r="G91" s="134"/>
      <x:c r="H91" s="150"/>
      <x:c r="I91" s="146" t="str">
        <x:f>IF(E91="","",IFERROR(VLOOKUP(E91,'Course Catalog'!$A$6:$L$55,7,FALSE),0))</x:f>
      </x:c>
      <x:c r="J91" s="126" t="str">
        <x:f>IF(A91="","",IF(H91&gt;=I91,"Yes","No"))</x:f>
      </x:c>
      <x:c r="K91" s="151"/>
      <x:c r="L91" s="148" t="str">
        <x:f>IF(OR(A91="",K91=""),"",EDATE(K91,IFERROR(VLOOKUP(E91,'Course Catalog'!$A$6:$L$55,8,FALSE),'Settings'!$B$7)))</x:f>
      </x:c>
      <x:c r="M91" s="15" t="str">
        <x:f>IF(A91="","",IF(J91&lt;&gt;"Yes","NOT PASSED",IF(L91&lt;TODAY(),"EXPIRED","CURRENT")))</x:f>
      </x:c>
      <x:c r="N91" s="149" t="str">
        <x:f>IF(A91="","",IF(M91&lt;&gt;"CURRENT",0,IF(COUNTIFS('Role Requirements'!$A$6:$A$105,D91,'Role Requirements'!$B$6:$B$105,E91)+COUNTIFS('Role Requirements'!$A$6:$A$105,"All Officers",'Role Requirements'!$B$6:$B$105,E91)=0,0,IF(COUNTIFS($B$6:B91,B91,$D$6:D91,D91,$E$6:E91,E91,$M$6:M91,"CURRENT")=1,1,0))))</x:f>
      </x:c>
      <x:c r="O91" s="114"/>
      <x:c r="P91" s="115"/>
      <x:c r="Q91" s="117"/>
    </x:row>
    <x:row r="92">
      <x:c r="A92" s="114"/>
      <x:c r="B92" s="115"/>
      <x:c r="C92" s="115"/>
      <x:c r="D92" s="115"/>
      <x:c r="E92" s="115"/>
      <x:c r="F92" s="115"/>
      <x:c r="G92" s="134"/>
      <x:c r="H92" s="150"/>
      <x:c r="I92" s="146" t="str">
        <x:f>IF(E92="","",IFERROR(VLOOKUP(E92,'Course Catalog'!$A$6:$L$55,7,FALSE),0))</x:f>
      </x:c>
      <x:c r="J92" s="126" t="str">
        <x:f>IF(A92="","",IF(H92&gt;=I92,"Yes","No"))</x:f>
      </x:c>
      <x:c r="K92" s="151"/>
      <x:c r="L92" s="148" t="str">
        <x:f>IF(OR(A92="",K92=""),"",EDATE(K92,IFERROR(VLOOKUP(E92,'Course Catalog'!$A$6:$L$55,8,FALSE),'Settings'!$B$7)))</x:f>
      </x:c>
      <x:c r="M92" s="15" t="str">
        <x:f>IF(A92="","",IF(J92&lt;&gt;"Yes","NOT PASSED",IF(L92&lt;TODAY(),"EXPIRED","CURRENT")))</x:f>
      </x:c>
      <x:c r="N92" s="149" t="str">
        <x:f>IF(A92="","",IF(M92&lt;&gt;"CURRENT",0,IF(COUNTIFS('Role Requirements'!$A$6:$A$105,D92,'Role Requirements'!$B$6:$B$105,E92)+COUNTIFS('Role Requirements'!$A$6:$A$105,"All Officers",'Role Requirements'!$B$6:$B$105,E92)=0,0,IF(COUNTIFS($B$6:B92,B92,$D$6:D92,D92,$E$6:E92,E92,$M$6:M92,"CURRENT")=1,1,0))))</x:f>
      </x:c>
      <x:c r="O92" s="114"/>
      <x:c r="P92" s="115"/>
      <x:c r="Q92" s="117"/>
    </x:row>
    <x:row r="93">
      <x:c r="A93" s="114"/>
      <x:c r="B93" s="115"/>
      <x:c r="C93" s="115"/>
      <x:c r="D93" s="115"/>
      <x:c r="E93" s="115"/>
      <x:c r="F93" s="115"/>
      <x:c r="G93" s="134"/>
      <x:c r="H93" s="150"/>
      <x:c r="I93" s="146" t="str">
        <x:f>IF(E93="","",IFERROR(VLOOKUP(E93,'Course Catalog'!$A$6:$L$55,7,FALSE),0))</x:f>
      </x:c>
      <x:c r="J93" s="126" t="str">
        <x:f>IF(A93="","",IF(H93&gt;=I93,"Yes","No"))</x:f>
      </x:c>
      <x:c r="K93" s="151"/>
      <x:c r="L93" s="148" t="str">
        <x:f>IF(OR(A93="",K93=""),"",EDATE(K93,IFERROR(VLOOKUP(E93,'Course Catalog'!$A$6:$L$55,8,FALSE),'Settings'!$B$7)))</x:f>
      </x:c>
      <x:c r="M93" s="15" t="str">
        <x:f>IF(A93="","",IF(J93&lt;&gt;"Yes","NOT PASSED",IF(L93&lt;TODAY(),"EXPIRED","CURRENT")))</x:f>
      </x:c>
      <x:c r="N93" s="149" t="str">
        <x:f>IF(A93="","",IF(M93&lt;&gt;"CURRENT",0,IF(COUNTIFS('Role Requirements'!$A$6:$A$105,D93,'Role Requirements'!$B$6:$B$105,E93)+COUNTIFS('Role Requirements'!$A$6:$A$105,"All Officers",'Role Requirements'!$B$6:$B$105,E93)=0,0,IF(COUNTIFS($B$6:B93,B93,$D$6:D93,D93,$E$6:E93,E93,$M$6:M93,"CURRENT")=1,1,0))))</x:f>
      </x:c>
      <x:c r="O93" s="114"/>
      <x:c r="P93" s="115"/>
      <x:c r="Q93" s="117"/>
    </x:row>
    <x:row r="94">
      <x:c r="A94" s="114"/>
      <x:c r="B94" s="115"/>
      <x:c r="C94" s="115"/>
      <x:c r="D94" s="115"/>
      <x:c r="E94" s="115"/>
      <x:c r="F94" s="115"/>
      <x:c r="G94" s="134"/>
      <x:c r="H94" s="150"/>
      <x:c r="I94" s="146" t="str">
        <x:f>IF(E94="","",IFERROR(VLOOKUP(E94,'Course Catalog'!$A$6:$L$55,7,FALSE),0))</x:f>
      </x:c>
      <x:c r="J94" s="126" t="str">
        <x:f>IF(A94="","",IF(H94&gt;=I94,"Yes","No"))</x:f>
      </x:c>
      <x:c r="K94" s="151"/>
      <x:c r="L94" s="148" t="str">
        <x:f>IF(OR(A94="",K94=""),"",EDATE(K94,IFERROR(VLOOKUP(E94,'Course Catalog'!$A$6:$L$55,8,FALSE),'Settings'!$B$7)))</x:f>
      </x:c>
      <x:c r="M94" s="15" t="str">
        <x:f>IF(A94="","",IF(J94&lt;&gt;"Yes","NOT PASSED",IF(L94&lt;TODAY(),"EXPIRED","CURRENT")))</x:f>
      </x:c>
      <x:c r="N94" s="149" t="str">
        <x:f>IF(A94="","",IF(M94&lt;&gt;"CURRENT",0,IF(COUNTIFS('Role Requirements'!$A$6:$A$105,D94,'Role Requirements'!$B$6:$B$105,E94)+COUNTIFS('Role Requirements'!$A$6:$A$105,"All Officers",'Role Requirements'!$B$6:$B$105,E94)=0,0,IF(COUNTIFS($B$6:B94,B94,$D$6:D94,D94,$E$6:E94,E94,$M$6:M94,"CURRENT")=1,1,0))))</x:f>
      </x:c>
      <x:c r="O94" s="114"/>
      <x:c r="P94" s="115"/>
      <x:c r="Q94" s="117"/>
    </x:row>
    <x:row r="95">
      <x:c r="A95" s="114"/>
      <x:c r="B95" s="115"/>
      <x:c r="C95" s="115"/>
      <x:c r="D95" s="115"/>
      <x:c r="E95" s="115"/>
      <x:c r="F95" s="115"/>
      <x:c r="G95" s="134"/>
      <x:c r="H95" s="150"/>
      <x:c r="I95" s="146" t="str">
        <x:f>IF(E95="","",IFERROR(VLOOKUP(E95,'Course Catalog'!$A$6:$L$55,7,FALSE),0))</x:f>
      </x:c>
      <x:c r="J95" s="126" t="str">
        <x:f>IF(A95="","",IF(H95&gt;=I95,"Yes","No"))</x:f>
      </x:c>
      <x:c r="K95" s="151"/>
      <x:c r="L95" s="148" t="str">
        <x:f>IF(OR(A95="",K95=""),"",EDATE(K95,IFERROR(VLOOKUP(E95,'Course Catalog'!$A$6:$L$55,8,FALSE),'Settings'!$B$7)))</x:f>
      </x:c>
      <x:c r="M95" s="15" t="str">
        <x:f>IF(A95="","",IF(J95&lt;&gt;"Yes","NOT PASSED",IF(L95&lt;TODAY(),"EXPIRED","CURRENT")))</x:f>
      </x:c>
      <x:c r="N95" s="149" t="str">
        <x:f>IF(A95="","",IF(M95&lt;&gt;"CURRENT",0,IF(COUNTIFS('Role Requirements'!$A$6:$A$105,D95,'Role Requirements'!$B$6:$B$105,E95)+COUNTIFS('Role Requirements'!$A$6:$A$105,"All Officers",'Role Requirements'!$B$6:$B$105,E95)=0,0,IF(COUNTIFS($B$6:B95,B95,$D$6:D95,D95,$E$6:E95,E95,$M$6:M95,"CURRENT")=1,1,0))))</x:f>
      </x:c>
      <x:c r="O95" s="114"/>
      <x:c r="P95" s="115"/>
      <x:c r="Q95" s="117"/>
    </x:row>
    <x:row r="96">
      <x:c r="A96" s="114"/>
      <x:c r="B96" s="115"/>
      <x:c r="C96" s="115"/>
      <x:c r="D96" s="115"/>
      <x:c r="E96" s="115"/>
      <x:c r="F96" s="115"/>
      <x:c r="G96" s="134"/>
      <x:c r="H96" s="150"/>
      <x:c r="I96" s="146" t="str">
        <x:f>IF(E96="","",IFERROR(VLOOKUP(E96,'Course Catalog'!$A$6:$L$55,7,FALSE),0))</x:f>
      </x:c>
      <x:c r="J96" s="126" t="str">
        <x:f>IF(A96="","",IF(H96&gt;=I96,"Yes","No"))</x:f>
      </x:c>
      <x:c r="K96" s="151"/>
      <x:c r="L96" s="148" t="str">
        <x:f>IF(OR(A96="",K96=""),"",EDATE(K96,IFERROR(VLOOKUP(E96,'Course Catalog'!$A$6:$L$55,8,FALSE),'Settings'!$B$7)))</x:f>
      </x:c>
      <x:c r="M96" s="15" t="str">
        <x:f>IF(A96="","",IF(J96&lt;&gt;"Yes","NOT PASSED",IF(L96&lt;TODAY(),"EXPIRED","CURRENT")))</x:f>
      </x:c>
      <x:c r="N96" s="149" t="str">
        <x:f>IF(A96="","",IF(M96&lt;&gt;"CURRENT",0,IF(COUNTIFS('Role Requirements'!$A$6:$A$105,D96,'Role Requirements'!$B$6:$B$105,E96)+COUNTIFS('Role Requirements'!$A$6:$A$105,"All Officers",'Role Requirements'!$B$6:$B$105,E96)=0,0,IF(COUNTIFS($B$6:B96,B96,$D$6:D96,D96,$E$6:E96,E96,$M$6:M96,"CURRENT")=1,1,0))))</x:f>
      </x:c>
      <x:c r="O96" s="114"/>
      <x:c r="P96" s="115"/>
      <x:c r="Q96" s="117"/>
    </x:row>
    <x:row r="97">
      <x:c r="A97" s="114"/>
      <x:c r="B97" s="115"/>
      <x:c r="C97" s="115"/>
      <x:c r="D97" s="115"/>
      <x:c r="E97" s="115"/>
      <x:c r="F97" s="115"/>
      <x:c r="G97" s="134"/>
      <x:c r="H97" s="150"/>
      <x:c r="I97" s="146" t="str">
        <x:f>IF(E97="","",IFERROR(VLOOKUP(E97,'Course Catalog'!$A$6:$L$55,7,FALSE),0))</x:f>
      </x:c>
      <x:c r="J97" s="126" t="str">
        <x:f>IF(A97="","",IF(H97&gt;=I97,"Yes","No"))</x:f>
      </x:c>
      <x:c r="K97" s="151"/>
      <x:c r="L97" s="148" t="str">
        <x:f>IF(OR(A97="",K97=""),"",EDATE(K97,IFERROR(VLOOKUP(E97,'Course Catalog'!$A$6:$L$55,8,FALSE),'Settings'!$B$7)))</x:f>
      </x:c>
      <x:c r="M97" s="15" t="str">
        <x:f>IF(A97="","",IF(J97&lt;&gt;"Yes","NOT PASSED",IF(L97&lt;TODAY(),"EXPIRED","CURRENT")))</x:f>
      </x:c>
      <x:c r="N97" s="149" t="str">
        <x:f>IF(A97="","",IF(M97&lt;&gt;"CURRENT",0,IF(COUNTIFS('Role Requirements'!$A$6:$A$105,D97,'Role Requirements'!$B$6:$B$105,E97)+COUNTIFS('Role Requirements'!$A$6:$A$105,"All Officers",'Role Requirements'!$B$6:$B$105,E97)=0,0,IF(COUNTIFS($B$6:B97,B97,$D$6:D97,D97,$E$6:E97,E97,$M$6:M97,"CURRENT")=1,1,0))))</x:f>
      </x:c>
      <x:c r="O97" s="114"/>
      <x:c r="P97" s="115"/>
      <x:c r="Q97" s="117"/>
    </x:row>
    <x:row r="98">
      <x:c r="A98" s="114"/>
      <x:c r="B98" s="115"/>
      <x:c r="C98" s="115"/>
      <x:c r="D98" s="115"/>
      <x:c r="E98" s="115"/>
      <x:c r="F98" s="115"/>
      <x:c r="G98" s="134"/>
      <x:c r="H98" s="150"/>
      <x:c r="I98" s="146" t="str">
        <x:f>IF(E98="","",IFERROR(VLOOKUP(E98,'Course Catalog'!$A$6:$L$55,7,FALSE),0))</x:f>
      </x:c>
      <x:c r="J98" s="126" t="str">
        <x:f>IF(A98="","",IF(H98&gt;=I98,"Yes","No"))</x:f>
      </x:c>
      <x:c r="K98" s="151"/>
      <x:c r="L98" s="148" t="str">
        <x:f>IF(OR(A98="",K98=""),"",EDATE(K98,IFERROR(VLOOKUP(E98,'Course Catalog'!$A$6:$L$55,8,FALSE),'Settings'!$B$7)))</x:f>
      </x:c>
      <x:c r="M98" s="15" t="str">
        <x:f>IF(A98="","",IF(J98&lt;&gt;"Yes","NOT PASSED",IF(L98&lt;TODAY(),"EXPIRED","CURRENT")))</x:f>
      </x:c>
      <x:c r="N98" s="149" t="str">
        <x:f>IF(A98="","",IF(M98&lt;&gt;"CURRENT",0,IF(COUNTIFS('Role Requirements'!$A$6:$A$105,D98,'Role Requirements'!$B$6:$B$105,E98)+COUNTIFS('Role Requirements'!$A$6:$A$105,"All Officers",'Role Requirements'!$B$6:$B$105,E98)=0,0,IF(COUNTIFS($B$6:B98,B98,$D$6:D98,D98,$E$6:E98,E98,$M$6:M98,"CURRENT")=1,1,0))))</x:f>
      </x:c>
      <x:c r="O98" s="114"/>
      <x:c r="P98" s="115"/>
      <x:c r="Q98" s="117"/>
    </x:row>
    <x:row r="99">
      <x:c r="A99" s="114"/>
      <x:c r="B99" s="115"/>
      <x:c r="C99" s="115"/>
      <x:c r="D99" s="115"/>
      <x:c r="E99" s="115"/>
      <x:c r="F99" s="115"/>
      <x:c r="G99" s="134"/>
      <x:c r="H99" s="150"/>
      <x:c r="I99" s="146" t="str">
        <x:f>IF(E99="","",IFERROR(VLOOKUP(E99,'Course Catalog'!$A$6:$L$55,7,FALSE),0))</x:f>
      </x:c>
      <x:c r="J99" s="126" t="str">
        <x:f>IF(A99="","",IF(H99&gt;=I99,"Yes","No"))</x:f>
      </x:c>
      <x:c r="K99" s="151"/>
      <x:c r="L99" s="148" t="str">
        <x:f>IF(OR(A99="",K99=""),"",EDATE(K99,IFERROR(VLOOKUP(E99,'Course Catalog'!$A$6:$L$55,8,FALSE),'Settings'!$B$7)))</x:f>
      </x:c>
      <x:c r="M99" s="15" t="str">
        <x:f>IF(A99="","",IF(J99&lt;&gt;"Yes","NOT PASSED",IF(L99&lt;TODAY(),"EXPIRED","CURRENT")))</x:f>
      </x:c>
      <x:c r="N99" s="149" t="str">
        <x:f>IF(A99="","",IF(M99&lt;&gt;"CURRENT",0,IF(COUNTIFS('Role Requirements'!$A$6:$A$105,D99,'Role Requirements'!$B$6:$B$105,E99)+COUNTIFS('Role Requirements'!$A$6:$A$105,"All Officers",'Role Requirements'!$B$6:$B$105,E99)=0,0,IF(COUNTIFS($B$6:B99,B99,$D$6:D99,D99,$E$6:E99,E99,$M$6:M99,"CURRENT")=1,1,0))))</x:f>
      </x:c>
      <x:c r="O99" s="114"/>
      <x:c r="P99" s="115"/>
      <x:c r="Q99" s="117"/>
    </x:row>
    <x:row r="100">
      <x:c r="A100" s="114"/>
      <x:c r="B100" s="115"/>
      <x:c r="C100" s="115"/>
      <x:c r="D100" s="115"/>
      <x:c r="E100" s="115"/>
      <x:c r="F100" s="115"/>
      <x:c r="G100" s="134"/>
      <x:c r="H100" s="150"/>
      <x:c r="I100" s="146" t="str">
        <x:f>IF(E100="","",IFERROR(VLOOKUP(E100,'Course Catalog'!$A$6:$L$55,7,FALSE),0))</x:f>
      </x:c>
      <x:c r="J100" s="126" t="str">
        <x:f>IF(A100="","",IF(H100&gt;=I100,"Yes","No"))</x:f>
      </x:c>
      <x:c r="K100" s="151"/>
      <x:c r="L100" s="148" t="str">
        <x:f>IF(OR(A100="",K100=""),"",EDATE(K100,IFERROR(VLOOKUP(E100,'Course Catalog'!$A$6:$L$55,8,FALSE),'Settings'!$B$7)))</x:f>
      </x:c>
      <x:c r="M100" s="15" t="str">
        <x:f>IF(A100="","",IF(J100&lt;&gt;"Yes","NOT PASSED",IF(L100&lt;TODAY(),"EXPIRED","CURRENT")))</x:f>
      </x:c>
      <x:c r="N100" s="149" t="str">
        <x:f>IF(A100="","",IF(M100&lt;&gt;"CURRENT",0,IF(COUNTIFS('Role Requirements'!$A$6:$A$105,D100,'Role Requirements'!$B$6:$B$105,E100)+COUNTIFS('Role Requirements'!$A$6:$A$105,"All Officers",'Role Requirements'!$B$6:$B$105,E100)=0,0,IF(COUNTIFS($B$6:B100,B100,$D$6:D100,D100,$E$6:E100,E100,$M$6:M100,"CURRENT")=1,1,0))))</x:f>
      </x:c>
      <x:c r="O100" s="114"/>
      <x:c r="P100" s="115"/>
      <x:c r="Q100" s="117"/>
    </x:row>
    <x:row r="101">
      <x:c r="A101" s="114"/>
      <x:c r="B101" s="115"/>
      <x:c r="C101" s="115"/>
      <x:c r="D101" s="115"/>
      <x:c r="E101" s="115"/>
      <x:c r="F101" s="115"/>
      <x:c r="G101" s="134"/>
      <x:c r="H101" s="150"/>
      <x:c r="I101" s="146" t="str">
        <x:f>IF(E101="","",IFERROR(VLOOKUP(E101,'Course Catalog'!$A$6:$L$55,7,FALSE),0))</x:f>
      </x:c>
      <x:c r="J101" s="126" t="str">
        <x:f>IF(A101="","",IF(H101&gt;=I101,"Yes","No"))</x:f>
      </x:c>
      <x:c r="K101" s="151"/>
      <x:c r="L101" s="148" t="str">
        <x:f>IF(OR(A101="",K101=""),"",EDATE(K101,IFERROR(VLOOKUP(E101,'Course Catalog'!$A$6:$L$55,8,FALSE),'Settings'!$B$7)))</x:f>
      </x:c>
      <x:c r="M101" s="15" t="str">
        <x:f>IF(A101="","",IF(J101&lt;&gt;"Yes","NOT PASSED",IF(L101&lt;TODAY(),"EXPIRED","CURRENT")))</x:f>
      </x:c>
      <x:c r="N101" s="149" t="str">
        <x:f>IF(A101="","",IF(M101&lt;&gt;"CURRENT",0,IF(COUNTIFS('Role Requirements'!$A$6:$A$105,D101,'Role Requirements'!$B$6:$B$105,E101)+COUNTIFS('Role Requirements'!$A$6:$A$105,"All Officers",'Role Requirements'!$B$6:$B$105,E101)=0,0,IF(COUNTIFS($B$6:B101,B101,$D$6:D101,D101,$E$6:E101,E101,$M$6:M101,"CURRENT")=1,1,0))))</x:f>
      </x:c>
      <x:c r="O101" s="114"/>
      <x:c r="P101" s="115"/>
      <x:c r="Q101" s="117"/>
    </x:row>
    <x:row r="102">
      <x:c r="A102" s="114"/>
      <x:c r="B102" s="115"/>
      <x:c r="C102" s="115"/>
      <x:c r="D102" s="115"/>
      <x:c r="E102" s="115"/>
      <x:c r="F102" s="115"/>
      <x:c r="G102" s="134"/>
      <x:c r="H102" s="150"/>
      <x:c r="I102" s="146" t="str">
        <x:f>IF(E102="","",IFERROR(VLOOKUP(E102,'Course Catalog'!$A$6:$L$55,7,FALSE),0))</x:f>
      </x:c>
      <x:c r="J102" s="126" t="str">
        <x:f>IF(A102="","",IF(H102&gt;=I102,"Yes","No"))</x:f>
      </x:c>
      <x:c r="K102" s="151"/>
      <x:c r="L102" s="148" t="str">
        <x:f>IF(OR(A102="",K102=""),"",EDATE(K102,IFERROR(VLOOKUP(E102,'Course Catalog'!$A$6:$L$55,8,FALSE),'Settings'!$B$7)))</x:f>
      </x:c>
      <x:c r="M102" s="15" t="str">
        <x:f>IF(A102="","",IF(J102&lt;&gt;"Yes","NOT PASSED",IF(L102&lt;TODAY(),"EXPIRED","CURRENT")))</x:f>
      </x:c>
      <x:c r="N102" s="149" t="str">
        <x:f>IF(A102="","",IF(M102&lt;&gt;"CURRENT",0,IF(COUNTIFS('Role Requirements'!$A$6:$A$105,D102,'Role Requirements'!$B$6:$B$105,E102)+COUNTIFS('Role Requirements'!$A$6:$A$105,"All Officers",'Role Requirements'!$B$6:$B$105,E102)=0,0,IF(COUNTIFS($B$6:B102,B102,$D$6:D102,D102,$E$6:E102,E102,$M$6:M102,"CURRENT")=1,1,0))))</x:f>
      </x:c>
      <x:c r="O102" s="114"/>
      <x:c r="P102" s="115"/>
      <x:c r="Q102" s="117"/>
    </x:row>
    <x:row r="103">
      <x:c r="A103" s="114"/>
      <x:c r="B103" s="115"/>
      <x:c r="C103" s="115"/>
      <x:c r="D103" s="115"/>
      <x:c r="E103" s="115"/>
      <x:c r="F103" s="115"/>
      <x:c r="G103" s="134"/>
      <x:c r="H103" s="150"/>
      <x:c r="I103" s="146" t="str">
        <x:f>IF(E103="","",IFERROR(VLOOKUP(E103,'Course Catalog'!$A$6:$L$55,7,FALSE),0))</x:f>
      </x:c>
      <x:c r="J103" s="126" t="str">
        <x:f>IF(A103="","",IF(H103&gt;=I103,"Yes","No"))</x:f>
      </x:c>
      <x:c r="K103" s="151"/>
      <x:c r="L103" s="148" t="str">
        <x:f>IF(OR(A103="",K103=""),"",EDATE(K103,IFERROR(VLOOKUP(E103,'Course Catalog'!$A$6:$L$55,8,FALSE),'Settings'!$B$7)))</x:f>
      </x:c>
      <x:c r="M103" s="15" t="str">
        <x:f>IF(A103="","",IF(J103&lt;&gt;"Yes","NOT PASSED",IF(L103&lt;TODAY(),"EXPIRED","CURRENT")))</x:f>
      </x:c>
      <x:c r="N103" s="149" t="str">
        <x:f>IF(A103="","",IF(M103&lt;&gt;"CURRENT",0,IF(COUNTIFS('Role Requirements'!$A$6:$A$105,D103,'Role Requirements'!$B$6:$B$105,E103)+COUNTIFS('Role Requirements'!$A$6:$A$105,"All Officers",'Role Requirements'!$B$6:$B$105,E103)=0,0,IF(COUNTIFS($B$6:B103,B103,$D$6:D103,D103,$E$6:E103,E103,$M$6:M103,"CURRENT")=1,1,0))))</x:f>
      </x:c>
      <x:c r="O103" s="114"/>
      <x:c r="P103" s="115"/>
      <x:c r="Q103" s="117"/>
    </x:row>
    <x:row r="104">
      <x:c r="A104" s="114"/>
      <x:c r="B104" s="115"/>
      <x:c r="C104" s="115"/>
      <x:c r="D104" s="115"/>
      <x:c r="E104" s="115"/>
      <x:c r="F104" s="115"/>
      <x:c r="G104" s="134"/>
      <x:c r="H104" s="150"/>
      <x:c r="I104" s="146" t="str">
        <x:f>IF(E104="","",IFERROR(VLOOKUP(E104,'Course Catalog'!$A$6:$L$55,7,FALSE),0))</x:f>
      </x:c>
      <x:c r="J104" s="126" t="str">
        <x:f>IF(A104="","",IF(H104&gt;=I104,"Yes","No"))</x:f>
      </x:c>
      <x:c r="K104" s="151"/>
      <x:c r="L104" s="148" t="str">
        <x:f>IF(OR(A104="",K104=""),"",EDATE(K104,IFERROR(VLOOKUP(E104,'Course Catalog'!$A$6:$L$55,8,FALSE),'Settings'!$B$7)))</x:f>
      </x:c>
      <x:c r="M104" s="15" t="str">
        <x:f>IF(A104="","",IF(J104&lt;&gt;"Yes","NOT PASSED",IF(L104&lt;TODAY(),"EXPIRED","CURRENT")))</x:f>
      </x:c>
      <x:c r="N104" s="149" t="str">
        <x:f>IF(A104="","",IF(M104&lt;&gt;"CURRENT",0,IF(COUNTIFS('Role Requirements'!$A$6:$A$105,D104,'Role Requirements'!$B$6:$B$105,E104)+COUNTIFS('Role Requirements'!$A$6:$A$105,"All Officers",'Role Requirements'!$B$6:$B$105,E104)=0,0,IF(COUNTIFS($B$6:B104,B104,$D$6:D104,D104,$E$6:E104,E104,$M$6:M104,"CURRENT")=1,1,0))))</x:f>
      </x:c>
      <x:c r="O104" s="114"/>
      <x:c r="P104" s="115"/>
      <x:c r="Q104" s="117"/>
    </x:row>
    <x:row r="105">
      <x:c r="A105" s="114"/>
      <x:c r="B105" s="115"/>
      <x:c r="C105" s="115"/>
      <x:c r="D105" s="115"/>
      <x:c r="E105" s="115"/>
      <x:c r="F105" s="115"/>
      <x:c r="G105" s="134"/>
      <x:c r="H105" s="150"/>
      <x:c r="I105" s="146" t="str">
        <x:f>IF(E105="","",IFERROR(VLOOKUP(E105,'Course Catalog'!$A$6:$L$55,7,FALSE),0))</x:f>
      </x:c>
      <x:c r="J105" s="126" t="str">
        <x:f>IF(A105="","",IF(H105&gt;=I105,"Yes","No"))</x:f>
      </x:c>
      <x:c r="K105" s="151"/>
      <x:c r="L105" s="148" t="str">
        <x:f>IF(OR(A105="",K105=""),"",EDATE(K105,IFERROR(VLOOKUP(E105,'Course Catalog'!$A$6:$L$55,8,FALSE),'Settings'!$B$7)))</x:f>
      </x:c>
      <x:c r="M105" s="15" t="str">
        <x:f>IF(A105="","",IF(J105&lt;&gt;"Yes","NOT PASSED",IF(L105&lt;TODAY(),"EXPIRED","CURRENT")))</x:f>
      </x:c>
      <x:c r="N105" s="149" t="str">
        <x:f>IF(A105="","",IF(M105&lt;&gt;"CURRENT",0,IF(COUNTIFS('Role Requirements'!$A$6:$A$105,D105,'Role Requirements'!$B$6:$B$105,E105)+COUNTIFS('Role Requirements'!$A$6:$A$105,"All Officers",'Role Requirements'!$B$6:$B$105,E105)=0,0,IF(COUNTIFS($B$6:B105,B105,$D$6:D105,D105,$E$6:E105,E105,$M$6:M105,"CURRENT")=1,1,0))))</x:f>
      </x:c>
      <x:c r="O105" s="114"/>
      <x:c r="P105" s="115"/>
      <x:c r="Q105" s="117"/>
    </x:row>
    <x:row r="106">
      <x:c r="A106" s="114"/>
      <x:c r="B106" s="115"/>
      <x:c r="C106" s="115"/>
      <x:c r="D106" s="115"/>
      <x:c r="E106" s="115"/>
      <x:c r="F106" s="115"/>
      <x:c r="G106" s="134"/>
      <x:c r="H106" s="150"/>
      <x:c r="I106" s="146" t="str">
        <x:f>IF(E106="","",IFERROR(VLOOKUP(E106,'Course Catalog'!$A$6:$L$55,7,FALSE),0))</x:f>
      </x:c>
      <x:c r="J106" s="126" t="str">
        <x:f>IF(A106="","",IF(H106&gt;=I106,"Yes","No"))</x:f>
      </x:c>
      <x:c r="K106" s="151"/>
      <x:c r="L106" s="148" t="str">
        <x:f>IF(OR(A106="",K106=""),"",EDATE(K106,IFERROR(VLOOKUP(E106,'Course Catalog'!$A$6:$L$55,8,FALSE),'Settings'!$B$7)))</x:f>
      </x:c>
      <x:c r="M106" s="15" t="str">
        <x:f>IF(A106="","",IF(J106&lt;&gt;"Yes","NOT PASSED",IF(L106&lt;TODAY(),"EXPIRED","CURRENT")))</x:f>
      </x:c>
      <x:c r="N106" s="149" t="str">
        <x:f>IF(A106="","",IF(M106&lt;&gt;"CURRENT",0,IF(COUNTIFS('Role Requirements'!$A$6:$A$105,D106,'Role Requirements'!$B$6:$B$105,E106)+COUNTIFS('Role Requirements'!$A$6:$A$105,"All Officers",'Role Requirements'!$B$6:$B$105,E106)=0,0,IF(COUNTIFS($B$6:B106,B106,$D$6:D106,D106,$E$6:E106,E106,$M$6:M106,"CURRENT")=1,1,0))))</x:f>
      </x:c>
      <x:c r="O106" s="114"/>
      <x:c r="P106" s="115"/>
      <x:c r="Q106" s="117"/>
    </x:row>
    <x:row r="107">
      <x:c r="A107" s="114"/>
      <x:c r="B107" s="115"/>
      <x:c r="C107" s="115"/>
      <x:c r="D107" s="115"/>
      <x:c r="E107" s="115"/>
      <x:c r="F107" s="115"/>
      <x:c r="G107" s="134"/>
      <x:c r="H107" s="150"/>
      <x:c r="I107" s="146" t="str">
        <x:f>IF(E107="","",IFERROR(VLOOKUP(E107,'Course Catalog'!$A$6:$L$55,7,FALSE),0))</x:f>
      </x:c>
      <x:c r="J107" s="126" t="str">
        <x:f>IF(A107="","",IF(H107&gt;=I107,"Yes","No"))</x:f>
      </x:c>
      <x:c r="K107" s="151"/>
      <x:c r="L107" s="148" t="str">
        <x:f>IF(OR(A107="",K107=""),"",EDATE(K107,IFERROR(VLOOKUP(E107,'Course Catalog'!$A$6:$L$55,8,FALSE),'Settings'!$B$7)))</x:f>
      </x:c>
      <x:c r="M107" s="15" t="str">
        <x:f>IF(A107="","",IF(J107&lt;&gt;"Yes","NOT PASSED",IF(L107&lt;TODAY(),"EXPIRED","CURRENT")))</x:f>
      </x:c>
      <x:c r="N107" s="149" t="str">
        <x:f>IF(A107="","",IF(M107&lt;&gt;"CURRENT",0,IF(COUNTIFS('Role Requirements'!$A$6:$A$105,D107,'Role Requirements'!$B$6:$B$105,E107)+COUNTIFS('Role Requirements'!$A$6:$A$105,"All Officers",'Role Requirements'!$B$6:$B$105,E107)=0,0,IF(COUNTIFS($B$6:B107,B107,$D$6:D107,D107,$E$6:E107,E107,$M$6:M107,"CURRENT")=1,1,0))))</x:f>
      </x:c>
      <x:c r="O107" s="114"/>
      <x:c r="P107" s="115"/>
      <x:c r="Q107" s="117"/>
    </x:row>
    <x:row r="108">
      <x:c r="A108" s="114"/>
      <x:c r="B108" s="115"/>
      <x:c r="C108" s="115"/>
      <x:c r="D108" s="115"/>
      <x:c r="E108" s="115"/>
      <x:c r="F108" s="115"/>
      <x:c r="G108" s="134"/>
      <x:c r="H108" s="150"/>
      <x:c r="I108" s="146" t="str">
        <x:f>IF(E108="","",IFERROR(VLOOKUP(E108,'Course Catalog'!$A$6:$L$55,7,FALSE),0))</x:f>
      </x:c>
      <x:c r="J108" s="126" t="str">
        <x:f>IF(A108="","",IF(H108&gt;=I108,"Yes","No"))</x:f>
      </x:c>
      <x:c r="K108" s="151"/>
      <x:c r="L108" s="148" t="str">
        <x:f>IF(OR(A108="",K108=""),"",EDATE(K108,IFERROR(VLOOKUP(E108,'Course Catalog'!$A$6:$L$55,8,FALSE),'Settings'!$B$7)))</x:f>
      </x:c>
      <x:c r="M108" s="15" t="str">
        <x:f>IF(A108="","",IF(J108&lt;&gt;"Yes","NOT PASSED",IF(L108&lt;TODAY(),"EXPIRED","CURRENT")))</x:f>
      </x:c>
      <x:c r="N108" s="149" t="str">
        <x:f>IF(A108="","",IF(M108&lt;&gt;"CURRENT",0,IF(COUNTIFS('Role Requirements'!$A$6:$A$105,D108,'Role Requirements'!$B$6:$B$105,E108)+COUNTIFS('Role Requirements'!$A$6:$A$105,"All Officers",'Role Requirements'!$B$6:$B$105,E108)=0,0,IF(COUNTIFS($B$6:B108,B108,$D$6:D108,D108,$E$6:E108,E108,$M$6:M108,"CURRENT")=1,1,0))))</x:f>
      </x:c>
      <x:c r="O108" s="114"/>
      <x:c r="P108" s="115"/>
      <x:c r="Q108" s="117"/>
    </x:row>
    <x:row r="109">
      <x:c r="A109" s="114"/>
      <x:c r="B109" s="115"/>
      <x:c r="C109" s="115"/>
      <x:c r="D109" s="115"/>
      <x:c r="E109" s="115"/>
      <x:c r="F109" s="115"/>
      <x:c r="G109" s="134"/>
      <x:c r="H109" s="150"/>
      <x:c r="I109" s="146" t="str">
        <x:f>IF(E109="","",IFERROR(VLOOKUP(E109,'Course Catalog'!$A$6:$L$55,7,FALSE),0))</x:f>
      </x:c>
      <x:c r="J109" s="126" t="str">
        <x:f>IF(A109="","",IF(H109&gt;=I109,"Yes","No"))</x:f>
      </x:c>
      <x:c r="K109" s="151"/>
      <x:c r="L109" s="148" t="str">
        <x:f>IF(OR(A109="",K109=""),"",EDATE(K109,IFERROR(VLOOKUP(E109,'Course Catalog'!$A$6:$L$55,8,FALSE),'Settings'!$B$7)))</x:f>
      </x:c>
      <x:c r="M109" s="15" t="str">
        <x:f>IF(A109="","",IF(J109&lt;&gt;"Yes","NOT PASSED",IF(L109&lt;TODAY(),"EXPIRED","CURRENT")))</x:f>
      </x:c>
      <x:c r="N109" s="149" t="str">
        <x:f>IF(A109="","",IF(M109&lt;&gt;"CURRENT",0,IF(COUNTIFS('Role Requirements'!$A$6:$A$105,D109,'Role Requirements'!$B$6:$B$105,E109)+COUNTIFS('Role Requirements'!$A$6:$A$105,"All Officers",'Role Requirements'!$B$6:$B$105,E109)=0,0,IF(COUNTIFS($B$6:B109,B109,$D$6:D109,D109,$E$6:E109,E109,$M$6:M109,"CURRENT")=1,1,0))))</x:f>
      </x:c>
      <x:c r="O109" s="114"/>
      <x:c r="P109" s="115"/>
      <x:c r="Q109" s="117"/>
    </x:row>
    <x:row r="110">
      <x:c r="A110" s="114"/>
      <x:c r="B110" s="115"/>
      <x:c r="C110" s="115"/>
      <x:c r="D110" s="115"/>
      <x:c r="E110" s="115"/>
      <x:c r="F110" s="115"/>
      <x:c r="G110" s="134"/>
      <x:c r="H110" s="150"/>
      <x:c r="I110" s="146" t="str">
        <x:f>IF(E110="","",IFERROR(VLOOKUP(E110,'Course Catalog'!$A$6:$L$55,7,FALSE),0))</x:f>
      </x:c>
      <x:c r="J110" s="126" t="str">
        <x:f>IF(A110="","",IF(H110&gt;=I110,"Yes","No"))</x:f>
      </x:c>
      <x:c r="K110" s="151"/>
      <x:c r="L110" s="148" t="str">
        <x:f>IF(OR(A110="",K110=""),"",EDATE(K110,IFERROR(VLOOKUP(E110,'Course Catalog'!$A$6:$L$55,8,FALSE),'Settings'!$B$7)))</x:f>
      </x:c>
      <x:c r="M110" s="15" t="str">
        <x:f>IF(A110="","",IF(J110&lt;&gt;"Yes","NOT PASSED",IF(L110&lt;TODAY(),"EXPIRED","CURRENT")))</x:f>
      </x:c>
      <x:c r="N110" s="149" t="str">
        <x:f>IF(A110="","",IF(M110&lt;&gt;"CURRENT",0,IF(COUNTIFS('Role Requirements'!$A$6:$A$105,D110,'Role Requirements'!$B$6:$B$105,E110)+COUNTIFS('Role Requirements'!$A$6:$A$105,"All Officers",'Role Requirements'!$B$6:$B$105,E110)=0,0,IF(COUNTIFS($B$6:B110,B110,$D$6:D110,D110,$E$6:E110,E110,$M$6:M110,"CURRENT")=1,1,0))))</x:f>
      </x:c>
      <x:c r="O110" s="114"/>
      <x:c r="P110" s="115"/>
      <x:c r="Q110" s="117"/>
    </x:row>
    <x:row r="111">
      <x:c r="A111" s="114"/>
      <x:c r="B111" s="115"/>
      <x:c r="C111" s="115"/>
      <x:c r="D111" s="115"/>
      <x:c r="E111" s="115"/>
      <x:c r="F111" s="115"/>
      <x:c r="G111" s="134"/>
      <x:c r="H111" s="150"/>
      <x:c r="I111" s="146" t="str">
        <x:f>IF(E111="","",IFERROR(VLOOKUP(E111,'Course Catalog'!$A$6:$L$55,7,FALSE),0))</x:f>
      </x:c>
      <x:c r="J111" s="126" t="str">
        <x:f>IF(A111="","",IF(H111&gt;=I111,"Yes","No"))</x:f>
      </x:c>
      <x:c r="K111" s="151"/>
      <x:c r="L111" s="148" t="str">
        <x:f>IF(OR(A111="",K111=""),"",EDATE(K111,IFERROR(VLOOKUP(E111,'Course Catalog'!$A$6:$L$55,8,FALSE),'Settings'!$B$7)))</x:f>
      </x:c>
      <x:c r="M111" s="15" t="str">
        <x:f>IF(A111="","",IF(J111&lt;&gt;"Yes","NOT PASSED",IF(L111&lt;TODAY(),"EXPIRED","CURRENT")))</x:f>
      </x:c>
      <x:c r="N111" s="149" t="str">
        <x:f>IF(A111="","",IF(M111&lt;&gt;"CURRENT",0,IF(COUNTIFS('Role Requirements'!$A$6:$A$105,D111,'Role Requirements'!$B$6:$B$105,E111)+COUNTIFS('Role Requirements'!$A$6:$A$105,"All Officers",'Role Requirements'!$B$6:$B$105,E111)=0,0,IF(COUNTIFS($B$6:B111,B111,$D$6:D111,D111,$E$6:E111,E111,$M$6:M111,"CURRENT")=1,1,0))))</x:f>
      </x:c>
      <x:c r="O111" s="114"/>
      <x:c r="P111" s="115"/>
      <x:c r="Q111" s="117"/>
    </x:row>
    <x:row r="112">
      <x:c r="A112" s="114"/>
      <x:c r="B112" s="115"/>
      <x:c r="C112" s="115"/>
      <x:c r="D112" s="115"/>
      <x:c r="E112" s="115"/>
      <x:c r="F112" s="115"/>
      <x:c r="G112" s="134"/>
      <x:c r="H112" s="150"/>
      <x:c r="I112" s="146" t="str">
        <x:f>IF(E112="","",IFERROR(VLOOKUP(E112,'Course Catalog'!$A$6:$L$55,7,FALSE),0))</x:f>
      </x:c>
      <x:c r="J112" s="126" t="str">
        <x:f>IF(A112="","",IF(H112&gt;=I112,"Yes","No"))</x:f>
      </x:c>
      <x:c r="K112" s="151"/>
      <x:c r="L112" s="148" t="str">
        <x:f>IF(OR(A112="",K112=""),"",EDATE(K112,IFERROR(VLOOKUP(E112,'Course Catalog'!$A$6:$L$55,8,FALSE),'Settings'!$B$7)))</x:f>
      </x:c>
      <x:c r="M112" s="15" t="str">
        <x:f>IF(A112="","",IF(J112&lt;&gt;"Yes","NOT PASSED",IF(L112&lt;TODAY(),"EXPIRED","CURRENT")))</x:f>
      </x:c>
      <x:c r="N112" s="149" t="str">
        <x:f>IF(A112="","",IF(M112&lt;&gt;"CURRENT",0,IF(COUNTIFS('Role Requirements'!$A$6:$A$105,D112,'Role Requirements'!$B$6:$B$105,E112)+COUNTIFS('Role Requirements'!$A$6:$A$105,"All Officers",'Role Requirements'!$B$6:$B$105,E112)=0,0,IF(COUNTIFS($B$6:B112,B112,$D$6:D112,D112,$E$6:E112,E112,$M$6:M112,"CURRENT")=1,1,0))))</x:f>
      </x:c>
      <x:c r="O112" s="114"/>
      <x:c r="P112" s="115"/>
      <x:c r="Q112" s="117"/>
    </x:row>
    <x:row r="113">
      <x:c r="A113" s="114"/>
      <x:c r="B113" s="115"/>
      <x:c r="C113" s="115"/>
      <x:c r="D113" s="115"/>
      <x:c r="E113" s="115"/>
      <x:c r="F113" s="115"/>
      <x:c r="G113" s="134"/>
      <x:c r="H113" s="150"/>
      <x:c r="I113" s="146" t="str">
        <x:f>IF(E113="","",IFERROR(VLOOKUP(E113,'Course Catalog'!$A$6:$L$55,7,FALSE),0))</x:f>
      </x:c>
      <x:c r="J113" s="126" t="str">
        <x:f>IF(A113="","",IF(H113&gt;=I113,"Yes","No"))</x:f>
      </x:c>
      <x:c r="K113" s="151"/>
      <x:c r="L113" s="148" t="str">
        <x:f>IF(OR(A113="",K113=""),"",EDATE(K113,IFERROR(VLOOKUP(E113,'Course Catalog'!$A$6:$L$55,8,FALSE),'Settings'!$B$7)))</x:f>
      </x:c>
      <x:c r="M113" s="15" t="str">
        <x:f>IF(A113="","",IF(J113&lt;&gt;"Yes","NOT PASSED",IF(L113&lt;TODAY(),"EXPIRED","CURRENT")))</x:f>
      </x:c>
      <x:c r="N113" s="149" t="str">
        <x:f>IF(A113="","",IF(M113&lt;&gt;"CURRENT",0,IF(COUNTIFS('Role Requirements'!$A$6:$A$105,D113,'Role Requirements'!$B$6:$B$105,E113)+COUNTIFS('Role Requirements'!$A$6:$A$105,"All Officers",'Role Requirements'!$B$6:$B$105,E113)=0,0,IF(COUNTIFS($B$6:B113,B113,$D$6:D113,D113,$E$6:E113,E113,$M$6:M113,"CURRENT")=1,1,0))))</x:f>
      </x:c>
      <x:c r="O113" s="114"/>
      <x:c r="P113" s="115"/>
      <x:c r="Q113" s="117"/>
    </x:row>
    <x:row r="114">
      <x:c r="A114" s="114"/>
      <x:c r="B114" s="115"/>
      <x:c r="C114" s="115"/>
      <x:c r="D114" s="115"/>
      <x:c r="E114" s="115"/>
      <x:c r="F114" s="115"/>
      <x:c r="G114" s="134"/>
      <x:c r="H114" s="150"/>
      <x:c r="I114" s="146" t="str">
        <x:f>IF(E114="","",IFERROR(VLOOKUP(E114,'Course Catalog'!$A$6:$L$55,7,FALSE),0))</x:f>
      </x:c>
      <x:c r="J114" s="126" t="str">
        <x:f>IF(A114="","",IF(H114&gt;=I114,"Yes","No"))</x:f>
      </x:c>
      <x:c r="K114" s="151"/>
      <x:c r="L114" s="148" t="str">
        <x:f>IF(OR(A114="",K114=""),"",EDATE(K114,IFERROR(VLOOKUP(E114,'Course Catalog'!$A$6:$L$55,8,FALSE),'Settings'!$B$7)))</x:f>
      </x:c>
      <x:c r="M114" s="15" t="str">
        <x:f>IF(A114="","",IF(J114&lt;&gt;"Yes","NOT PASSED",IF(L114&lt;TODAY(),"EXPIRED","CURRENT")))</x:f>
      </x:c>
      <x:c r="N114" s="149" t="str">
        <x:f>IF(A114="","",IF(M114&lt;&gt;"CURRENT",0,IF(COUNTIFS('Role Requirements'!$A$6:$A$105,D114,'Role Requirements'!$B$6:$B$105,E114)+COUNTIFS('Role Requirements'!$A$6:$A$105,"All Officers",'Role Requirements'!$B$6:$B$105,E114)=0,0,IF(COUNTIFS($B$6:B114,B114,$D$6:D114,D114,$E$6:E114,E114,$M$6:M114,"CURRENT")=1,1,0))))</x:f>
      </x:c>
      <x:c r="O114" s="114"/>
      <x:c r="P114" s="115"/>
      <x:c r="Q114" s="117"/>
    </x:row>
    <x:row r="115">
      <x:c r="A115" s="114"/>
      <x:c r="B115" s="115"/>
      <x:c r="C115" s="115"/>
      <x:c r="D115" s="115"/>
      <x:c r="E115" s="115"/>
      <x:c r="F115" s="115"/>
      <x:c r="G115" s="134"/>
      <x:c r="H115" s="150"/>
      <x:c r="I115" s="146" t="str">
        <x:f>IF(E115="","",IFERROR(VLOOKUP(E115,'Course Catalog'!$A$6:$L$55,7,FALSE),0))</x:f>
      </x:c>
      <x:c r="J115" s="126" t="str">
        <x:f>IF(A115="","",IF(H115&gt;=I115,"Yes","No"))</x:f>
      </x:c>
      <x:c r="K115" s="151"/>
      <x:c r="L115" s="148" t="str">
        <x:f>IF(OR(A115="",K115=""),"",EDATE(K115,IFERROR(VLOOKUP(E115,'Course Catalog'!$A$6:$L$55,8,FALSE),'Settings'!$B$7)))</x:f>
      </x:c>
      <x:c r="M115" s="15" t="str">
        <x:f>IF(A115="","",IF(J115&lt;&gt;"Yes","NOT PASSED",IF(L115&lt;TODAY(),"EXPIRED","CURRENT")))</x:f>
      </x:c>
      <x:c r="N115" s="149" t="str">
        <x:f>IF(A115="","",IF(M115&lt;&gt;"CURRENT",0,IF(COUNTIFS('Role Requirements'!$A$6:$A$105,D115,'Role Requirements'!$B$6:$B$105,E115)+COUNTIFS('Role Requirements'!$A$6:$A$105,"All Officers",'Role Requirements'!$B$6:$B$105,E115)=0,0,IF(COUNTIFS($B$6:B115,B115,$D$6:D115,D115,$E$6:E115,E115,$M$6:M115,"CURRENT")=1,1,0))))</x:f>
      </x:c>
      <x:c r="O115" s="114"/>
      <x:c r="P115" s="115"/>
      <x:c r="Q115" s="117"/>
    </x:row>
    <x:row r="116">
      <x:c r="A116" s="114"/>
      <x:c r="B116" s="115"/>
      <x:c r="C116" s="115"/>
      <x:c r="D116" s="115"/>
      <x:c r="E116" s="115"/>
      <x:c r="F116" s="115"/>
      <x:c r="G116" s="134"/>
      <x:c r="H116" s="150"/>
      <x:c r="I116" s="146" t="str">
        <x:f>IF(E116="","",IFERROR(VLOOKUP(E116,'Course Catalog'!$A$6:$L$55,7,FALSE),0))</x:f>
      </x:c>
      <x:c r="J116" s="126" t="str">
        <x:f>IF(A116="","",IF(H116&gt;=I116,"Yes","No"))</x:f>
      </x:c>
      <x:c r="K116" s="151"/>
      <x:c r="L116" s="148" t="str">
        <x:f>IF(OR(A116="",K116=""),"",EDATE(K116,IFERROR(VLOOKUP(E116,'Course Catalog'!$A$6:$L$55,8,FALSE),'Settings'!$B$7)))</x:f>
      </x:c>
      <x:c r="M116" s="15" t="str">
        <x:f>IF(A116="","",IF(J116&lt;&gt;"Yes","NOT PASSED",IF(L116&lt;TODAY(),"EXPIRED","CURRENT")))</x:f>
      </x:c>
      <x:c r="N116" s="149" t="str">
        <x:f>IF(A116="","",IF(M116&lt;&gt;"CURRENT",0,IF(COUNTIFS('Role Requirements'!$A$6:$A$105,D116,'Role Requirements'!$B$6:$B$105,E116)+COUNTIFS('Role Requirements'!$A$6:$A$105,"All Officers",'Role Requirements'!$B$6:$B$105,E116)=0,0,IF(COUNTIFS($B$6:B116,B116,$D$6:D116,D116,$E$6:E116,E116,$M$6:M116,"CURRENT")=1,1,0))))</x:f>
      </x:c>
      <x:c r="O116" s="114"/>
      <x:c r="P116" s="115"/>
      <x:c r="Q116" s="117"/>
    </x:row>
    <x:row r="117">
      <x:c r="A117" s="114"/>
      <x:c r="B117" s="115"/>
      <x:c r="C117" s="115"/>
      <x:c r="D117" s="115"/>
      <x:c r="E117" s="115"/>
      <x:c r="F117" s="115"/>
      <x:c r="G117" s="134"/>
      <x:c r="H117" s="150"/>
      <x:c r="I117" s="146" t="str">
        <x:f>IF(E117="","",IFERROR(VLOOKUP(E117,'Course Catalog'!$A$6:$L$55,7,FALSE),0))</x:f>
      </x:c>
      <x:c r="J117" s="126" t="str">
        <x:f>IF(A117="","",IF(H117&gt;=I117,"Yes","No"))</x:f>
      </x:c>
      <x:c r="K117" s="151"/>
      <x:c r="L117" s="148" t="str">
        <x:f>IF(OR(A117="",K117=""),"",EDATE(K117,IFERROR(VLOOKUP(E117,'Course Catalog'!$A$6:$L$55,8,FALSE),'Settings'!$B$7)))</x:f>
      </x:c>
      <x:c r="M117" s="15" t="str">
        <x:f>IF(A117="","",IF(J117&lt;&gt;"Yes","NOT PASSED",IF(L117&lt;TODAY(),"EXPIRED","CURRENT")))</x:f>
      </x:c>
      <x:c r="N117" s="149" t="str">
        <x:f>IF(A117="","",IF(M117&lt;&gt;"CURRENT",0,IF(COUNTIFS('Role Requirements'!$A$6:$A$105,D117,'Role Requirements'!$B$6:$B$105,E117)+COUNTIFS('Role Requirements'!$A$6:$A$105,"All Officers",'Role Requirements'!$B$6:$B$105,E117)=0,0,IF(COUNTIFS($B$6:B117,B117,$D$6:D117,D117,$E$6:E117,E117,$M$6:M117,"CURRENT")=1,1,0))))</x:f>
      </x:c>
      <x:c r="O117" s="114"/>
      <x:c r="P117" s="115"/>
      <x:c r="Q117" s="117"/>
    </x:row>
    <x:row r="118">
      <x:c r="A118" s="114"/>
      <x:c r="B118" s="115"/>
      <x:c r="C118" s="115"/>
      <x:c r="D118" s="115"/>
      <x:c r="E118" s="115"/>
      <x:c r="F118" s="115"/>
      <x:c r="G118" s="134"/>
      <x:c r="H118" s="150"/>
      <x:c r="I118" s="146" t="str">
        <x:f>IF(E118="","",IFERROR(VLOOKUP(E118,'Course Catalog'!$A$6:$L$55,7,FALSE),0))</x:f>
      </x:c>
      <x:c r="J118" s="126" t="str">
        <x:f>IF(A118="","",IF(H118&gt;=I118,"Yes","No"))</x:f>
      </x:c>
      <x:c r="K118" s="151"/>
      <x:c r="L118" s="148" t="str">
        <x:f>IF(OR(A118="",K118=""),"",EDATE(K118,IFERROR(VLOOKUP(E118,'Course Catalog'!$A$6:$L$55,8,FALSE),'Settings'!$B$7)))</x:f>
      </x:c>
      <x:c r="M118" s="15" t="str">
        <x:f>IF(A118="","",IF(J118&lt;&gt;"Yes","NOT PASSED",IF(L118&lt;TODAY(),"EXPIRED","CURRENT")))</x:f>
      </x:c>
      <x:c r="N118" s="149" t="str">
        <x:f>IF(A118="","",IF(M118&lt;&gt;"CURRENT",0,IF(COUNTIFS('Role Requirements'!$A$6:$A$105,D118,'Role Requirements'!$B$6:$B$105,E118)+COUNTIFS('Role Requirements'!$A$6:$A$105,"All Officers",'Role Requirements'!$B$6:$B$105,E118)=0,0,IF(COUNTIFS($B$6:B118,B118,$D$6:D118,D118,$E$6:E118,E118,$M$6:M118,"CURRENT")=1,1,0))))</x:f>
      </x:c>
      <x:c r="O118" s="114"/>
      <x:c r="P118" s="115"/>
      <x:c r="Q118" s="117"/>
    </x:row>
    <x:row r="119">
      <x:c r="A119" s="114"/>
      <x:c r="B119" s="115"/>
      <x:c r="C119" s="115"/>
      <x:c r="D119" s="115"/>
      <x:c r="E119" s="115"/>
      <x:c r="F119" s="115"/>
      <x:c r="G119" s="134"/>
      <x:c r="H119" s="150"/>
      <x:c r="I119" s="146" t="str">
        <x:f>IF(E119="","",IFERROR(VLOOKUP(E119,'Course Catalog'!$A$6:$L$55,7,FALSE),0))</x:f>
      </x:c>
      <x:c r="J119" s="126" t="str">
        <x:f>IF(A119="","",IF(H119&gt;=I119,"Yes","No"))</x:f>
      </x:c>
      <x:c r="K119" s="151"/>
      <x:c r="L119" s="148" t="str">
        <x:f>IF(OR(A119="",K119=""),"",EDATE(K119,IFERROR(VLOOKUP(E119,'Course Catalog'!$A$6:$L$55,8,FALSE),'Settings'!$B$7)))</x:f>
      </x:c>
      <x:c r="M119" s="15" t="str">
        <x:f>IF(A119="","",IF(J119&lt;&gt;"Yes","NOT PASSED",IF(L119&lt;TODAY(),"EXPIRED","CURRENT")))</x:f>
      </x:c>
      <x:c r="N119" s="149" t="str">
        <x:f>IF(A119="","",IF(M119&lt;&gt;"CURRENT",0,IF(COUNTIFS('Role Requirements'!$A$6:$A$105,D119,'Role Requirements'!$B$6:$B$105,E119)+COUNTIFS('Role Requirements'!$A$6:$A$105,"All Officers",'Role Requirements'!$B$6:$B$105,E119)=0,0,IF(COUNTIFS($B$6:B119,B119,$D$6:D119,D119,$E$6:E119,E119,$M$6:M119,"CURRENT")=1,1,0))))</x:f>
      </x:c>
      <x:c r="O119" s="114"/>
      <x:c r="P119" s="115"/>
      <x:c r="Q119" s="117"/>
    </x:row>
    <x:row r="120">
      <x:c r="A120" s="114"/>
      <x:c r="B120" s="115"/>
      <x:c r="C120" s="115"/>
      <x:c r="D120" s="115"/>
      <x:c r="E120" s="115"/>
      <x:c r="F120" s="115"/>
      <x:c r="G120" s="134"/>
      <x:c r="H120" s="150"/>
      <x:c r="I120" s="146" t="str">
        <x:f>IF(E120="","",IFERROR(VLOOKUP(E120,'Course Catalog'!$A$6:$L$55,7,FALSE),0))</x:f>
      </x:c>
      <x:c r="J120" s="126" t="str">
        <x:f>IF(A120="","",IF(H120&gt;=I120,"Yes","No"))</x:f>
      </x:c>
      <x:c r="K120" s="151"/>
      <x:c r="L120" s="148" t="str">
        <x:f>IF(OR(A120="",K120=""),"",EDATE(K120,IFERROR(VLOOKUP(E120,'Course Catalog'!$A$6:$L$55,8,FALSE),'Settings'!$B$7)))</x:f>
      </x:c>
      <x:c r="M120" s="15" t="str">
        <x:f>IF(A120="","",IF(J120&lt;&gt;"Yes","NOT PASSED",IF(L120&lt;TODAY(),"EXPIRED","CURRENT")))</x:f>
      </x:c>
      <x:c r="N120" s="149" t="str">
        <x:f>IF(A120="","",IF(M120&lt;&gt;"CURRENT",0,IF(COUNTIFS('Role Requirements'!$A$6:$A$105,D120,'Role Requirements'!$B$6:$B$105,E120)+COUNTIFS('Role Requirements'!$A$6:$A$105,"All Officers",'Role Requirements'!$B$6:$B$105,E120)=0,0,IF(COUNTIFS($B$6:B120,B120,$D$6:D120,D120,$E$6:E120,E120,$M$6:M120,"CURRENT")=1,1,0))))</x:f>
      </x:c>
      <x:c r="O120" s="114"/>
      <x:c r="P120" s="115"/>
      <x:c r="Q120" s="117"/>
    </x:row>
    <x:row r="121">
      <x:c r="A121" s="114"/>
      <x:c r="B121" s="115"/>
      <x:c r="C121" s="115"/>
      <x:c r="D121" s="115"/>
      <x:c r="E121" s="115"/>
      <x:c r="F121" s="115"/>
      <x:c r="G121" s="134"/>
      <x:c r="H121" s="150"/>
      <x:c r="I121" s="146" t="str">
        <x:f>IF(E121="","",IFERROR(VLOOKUP(E121,'Course Catalog'!$A$6:$L$55,7,FALSE),0))</x:f>
      </x:c>
      <x:c r="J121" s="126" t="str">
        <x:f>IF(A121="","",IF(H121&gt;=I121,"Yes","No"))</x:f>
      </x:c>
      <x:c r="K121" s="151"/>
      <x:c r="L121" s="148" t="str">
        <x:f>IF(OR(A121="",K121=""),"",EDATE(K121,IFERROR(VLOOKUP(E121,'Course Catalog'!$A$6:$L$55,8,FALSE),'Settings'!$B$7)))</x:f>
      </x:c>
      <x:c r="M121" s="15" t="str">
        <x:f>IF(A121="","",IF(J121&lt;&gt;"Yes","NOT PASSED",IF(L121&lt;TODAY(),"EXPIRED","CURRENT")))</x:f>
      </x:c>
      <x:c r="N121" s="149" t="str">
        <x:f>IF(A121="","",IF(M121&lt;&gt;"CURRENT",0,IF(COUNTIFS('Role Requirements'!$A$6:$A$105,D121,'Role Requirements'!$B$6:$B$105,E121)+COUNTIFS('Role Requirements'!$A$6:$A$105,"All Officers",'Role Requirements'!$B$6:$B$105,E121)=0,0,IF(COUNTIFS($B$6:B121,B121,$D$6:D121,D121,$E$6:E121,E121,$M$6:M121,"CURRENT")=1,1,0))))</x:f>
      </x:c>
      <x:c r="O121" s="114"/>
      <x:c r="P121" s="115"/>
      <x:c r="Q121" s="117"/>
    </x:row>
    <x:row r="122">
      <x:c r="A122" s="114"/>
      <x:c r="B122" s="115"/>
      <x:c r="C122" s="115"/>
      <x:c r="D122" s="115"/>
      <x:c r="E122" s="115"/>
      <x:c r="F122" s="115"/>
      <x:c r="G122" s="134"/>
      <x:c r="H122" s="150"/>
      <x:c r="I122" s="146" t="str">
        <x:f>IF(E122="","",IFERROR(VLOOKUP(E122,'Course Catalog'!$A$6:$L$55,7,FALSE),0))</x:f>
      </x:c>
      <x:c r="J122" s="126" t="str">
        <x:f>IF(A122="","",IF(H122&gt;=I122,"Yes","No"))</x:f>
      </x:c>
      <x:c r="K122" s="151"/>
      <x:c r="L122" s="148" t="str">
        <x:f>IF(OR(A122="",K122=""),"",EDATE(K122,IFERROR(VLOOKUP(E122,'Course Catalog'!$A$6:$L$55,8,FALSE),'Settings'!$B$7)))</x:f>
      </x:c>
      <x:c r="M122" s="15" t="str">
        <x:f>IF(A122="","",IF(J122&lt;&gt;"Yes","NOT PASSED",IF(L122&lt;TODAY(),"EXPIRED","CURRENT")))</x:f>
      </x:c>
      <x:c r="N122" s="149" t="str">
        <x:f>IF(A122="","",IF(M122&lt;&gt;"CURRENT",0,IF(COUNTIFS('Role Requirements'!$A$6:$A$105,D122,'Role Requirements'!$B$6:$B$105,E122)+COUNTIFS('Role Requirements'!$A$6:$A$105,"All Officers",'Role Requirements'!$B$6:$B$105,E122)=0,0,IF(COUNTIFS($B$6:B122,B122,$D$6:D122,D122,$E$6:E122,E122,$M$6:M122,"CURRENT")=1,1,0))))</x:f>
      </x:c>
      <x:c r="O122" s="114"/>
      <x:c r="P122" s="115"/>
      <x:c r="Q122" s="117"/>
    </x:row>
    <x:row r="123">
      <x:c r="A123" s="114"/>
      <x:c r="B123" s="115"/>
      <x:c r="C123" s="115"/>
      <x:c r="D123" s="115"/>
      <x:c r="E123" s="115"/>
      <x:c r="F123" s="115"/>
      <x:c r="G123" s="134"/>
      <x:c r="H123" s="150"/>
      <x:c r="I123" s="146" t="str">
        <x:f>IF(E123="","",IFERROR(VLOOKUP(E123,'Course Catalog'!$A$6:$L$55,7,FALSE),0))</x:f>
      </x:c>
      <x:c r="J123" s="126" t="str">
        <x:f>IF(A123="","",IF(H123&gt;=I123,"Yes","No"))</x:f>
      </x:c>
      <x:c r="K123" s="151"/>
      <x:c r="L123" s="148" t="str">
        <x:f>IF(OR(A123="",K123=""),"",EDATE(K123,IFERROR(VLOOKUP(E123,'Course Catalog'!$A$6:$L$55,8,FALSE),'Settings'!$B$7)))</x:f>
      </x:c>
      <x:c r="M123" s="15" t="str">
        <x:f>IF(A123="","",IF(J123&lt;&gt;"Yes","NOT PASSED",IF(L123&lt;TODAY(),"EXPIRED","CURRENT")))</x:f>
      </x:c>
      <x:c r="N123" s="149" t="str">
        <x:f>IF(A123="","",IF(M123&lt;&gt;"CURRENT",0,IF(COUNTIFS('Role Requirements'!$A$6:$A$105,D123,'Role Requirements'!$B$6:$B$105,E123)+COUNTIFS('Role Requirements'!$A$6:$A$105,"All Officers",'Role Requirements'!$B$6:$B$105,E123)=0,0,IF(COUNTIFS($B$6:B123,B123,$D$6:D123,D123,$E$6:E123,E123,$M$6:M123,"CURRENT")=1,1,0))))</x:f>
      </x:c>
      <x:c r="O123" s="114"/>
      <x:c r="P123" s="115"/>
      <x:c r="Q123" s="117"/>
    </x:row>
    <x:row r="124">
      <x:c r="A124" s="114"/>
      <x:c r="B124" s="115"/>
      <x:c r="C124" s="115"/>
      <x:c r="D124" s="115"/>
      <x:c r="E124" s="115"/>
      <x:c r="F124" s="115"/>
      <x:c r="G124" s="134"/>
      <x:c r="H124" s="150"/>
      <x:c r="I124" s="146" t="str">
        <x:f>IF(E124="","",IFERROR(VLOOKUP(E124,'Course Catalog'!$A$6:$L$55,7,FALSE),0))</x:f>
      </x:c>
      <x:c r="J124" s="126" t="str">
        <x:f>IF(A124="","",IF(H124&gt;=I124,"Yes","No"))</x:f>
      </x:c>
      <x:c r="K124" s="151"/>
      <x:c r="L124" s="148" t="str">
        <x:f>IF(OR(A124="",K124=""),"",EDATE(K124,IFERROR(VLOOKUP(E124,'Course Catalog'!$A$6:$L$55,8,FALSE),'Settings'!$B$7)))</x:f>
      </x:c>
      <x:c r="M124" s="15" t="str">
        <x:f>IF(A124="","",IF(J124&lt;&gt;"Yes","NOT PASSED",IF(L124&lt;TODAY(),"EXPIRED","CURRENT")))</x:f>
      </x:c>
      <x:c r="N124" s="149" t="str">
        <x:f>IF(A124="","",IF(M124&lt;&gt;"CURRENT",0,IF(COUNTIFS('Role Requirements'!$A$6:$A$105,D124,'Role Requirements'!$B$6:$B$105,E124)+COUNTIFS('Role Requirements'!$A$6:$A$105,"All Officers",'Role Requirements'!$B$6:$B$105,E124)=0,0,IF(COUNTIFS($B$6:B124,B124,$D$6:D124,D124,$E$6:E124,E124,$M$6:M124,"CURRENT")=1,1,0))))</x:f>
      </x:c>
      <x:c r="O124" s="114"/>
      <x:c r="P124" s="115"/>
      <x:c r="Q124" s="117"/>
    </x:row>
    <x:row r="125">
      <x:c r="A125" s="114"/>
      <x:c r="B125" s="115"/>
      <x:c r="C125" s="115"/>
      <x:c r="D125" s="115"/>
      <x:c r="E125" s="115"/>
      <x:c r="F125" s="115"/>
      <x:c r="G125" s="134"/>
      <x:c r="H125" s="150"/>
      <x:c r="I125" s="146" t="str">
        <x:f>IF(E125="","",IFERROR(VLOOKUP(E125,'Course Catalog'!$A$6:$L$55,7,FALSE),0))</x:f>
      </x:c>
      <x:c r="J125" s="126" t="str">
        <x:f>IF(A125="","",IF(H125&gt;=I125,"Yes","No"))</x:f>
      </x:c>
      <x:c r="K125" s="151"/>
      <x:c r="L125" s="148" t="str">
        <x:f>IF(OR(A125="",K125=""),"",EDATE(K125,IFERROR(VLOOKUP(E125,'Course Catalog'!$A$6:$L$55,8,FALSE),'Settings'!$B$7)))</x:f>
      </x:c>
      <x:c r="M125" s="15" t="str">
        <x:f>IF(A125="","",IF(J125&lt;&gt;"Yes","NOT PASSED",IF(L125&lt;TODAY(),"EXPIRED","CURRENT")))</x:f>
      </x:c>
      <x:c r="N125" s="149" t="str">
        <x:f>IF(A125="","",IF(M125&lt;&gt;"CURRENT",0,IF(COUNTIFS('Role Requirements'!$A$6:$A$105,D125,'Role Requirements'!$B$6:$B$105,E125)+COUNTIFS('Role Requirements'!$A$6:$A$105,"All Officers",'Role Requirements'!$B$6:$B$105,E125)=0,0,IF(COUNTIFS($B$6:B125,B125,$D$6:D125,D125,$E$6:E125,E125,$M$6:M125,"CURRENT")=1,1,0))))</x:f>
      </x:c>
      <x:c r="O125" s="114"/>
      <x:c r="P125" s="115"/>
      <x:c r="Q125" s="117"/>
    </x:row>
    <x:row r="126">
      <x:c r="A126" s="114"/>
      <x:c r="B126" s="115"/>
      <x:c r="C126" s="115"/>
      <x:c r="D126" s="115"/>
      <x:c r="E126" s="115"/>
      <x:c r="F126" s="115"/>
      <x:c r="G126" s="134"/>
      <x:c r="H126" s="150"/>
      <x:c r="I126" s="146" t="str">
        <x:f>IF(E126="","",IFERROR(VLOOKUP(E126,'Course Catalog'!$A$6:$L$55,7,FALSE),0))</x:f>
      </x:c>
      <x:c r="J126" s="126" t="str">
        <x:f>IF(A126="","",IF(H126&gt;=I126,"Yes","No"))</x:f>
      </x:c>
      <x:c r="K126" s="151"/>
      <x:c r="L126" s="148" t="str">
        <x:f>IF(OR(A126="",K126=""),"",EDATE(K126,IFERROR(VLOOKUP(E126,'Course Catalog'!$A$6:$L$55,8,FALSE),'Settings'!$B$7)))</x:f>
      </x:c>
      <x:c r="M126" s="15" t="str">
        <x:f>IF(A126="","",IF(J126&lt;&gt;"Yes","NOT PASSED",IF(L126&lt;TODAY(),"EXPIRED","CURRENT")))</x:f>
      </x:c>
      <x:c r="N126" s="149" t="str">
        <x:f>IF(A126="","",IF(M126&lt;&gt;"CURRENT",0,IF(COUNTIFS('Role Requirements'!$A$6:$A$105,D126,'Role Requirements'!$B$6:$B$105,E126)+COUNTIFS('Role Requirements'!$A$6:$A$105,"All Officers",'Role Requirements'!$B$6:$B$105,E126)=0,0,IF(COUNTIFS($B$6:B126,B126,$D$6:D126,D126,$E$6:E126,E126,$M$6:M126,"CURRENT")=1,1,0))))</x:f>
      </x:c>
      <x:c r="O126" s="114"/>
      <x:c r="P126" s="115"/>
      <x:c r="Q126" s="117"/>
    </x:row>
    <x:row r="127">
      <x:c r="A127" s="114"/>
      <x:c r="B127" s="115"/>
      <x:c r="C127" s="115"/>
      <x:c r="D127" s="115"/>
      <x:c r="E127" s="115"/>
      <x:c r="F127" s="115"/>
      <x:c r="G127" s="134"/>
      <x:c r="H127" s="150"/>
      <x:c r="I127" s="146" t="str">
        <x:f>IF(E127="","",IFERROR(VLOOKUP(E127,'Course Catalog'!$A$6:$L$55,7,FALSE),0))</x:f>
      </x:c>
      <x:c r="J127" s="126" t="str">
        <x:f>IF(A127="","",IF(H127&gt;=I127,"Yes","No"))</x:f>
      </x:c>
      <x:c r="K127" s="151"/>
      <x:c r="L127" s="148" t="str">
        <x:f>IF(OR(A127="",K127=""),"",EDATE(K127,IFERROR(VLOOKUP(E127,'Course Catalog'!$A$6:$L$55,8,FALSE),'Settings'!$B$7)))</x:f>
      </x:c>
      <x:c r="M127" s="15" t="str">
        <x:f>IF(A127="","",IF(J127&lt;&gt;"Yes","NOT PASSED",IF(L127&lt;TODAY(),"EXPIRED","CURRENT")))</x:f>
      </x:c>
      <x:c r="N127" s="149" t="str">
        <x:f>IF(A127="","",IF(M127&lt;&gt;"CURRENT",0,IF(COUNTIFS('Role Requirements'!$A$6:$A$105,D127,'Role Requirements'!$B$6:$B$105,E127)+COUNTIFS('Role Requirements'!$A$6:$A$105,"All Officers",'Role Requirements'!$B$6:$B$105,E127)=0,0,IF(COUNTIFS($B$6:B127,B127,$D$6:D127,D127,$E$6:E127,E127,$M$6:M127,"CURRENT")=1,1,0))))</x:f>
      </x:c>
      <x:c r="O127" s="114"/>
      <x:c r="P127" s="115"/>
      <x:c r="Q127" s="117"/>
    </x:row>
    <x:row r="128">
      <x:c r="A128" s="114"/>
      <x:c r="B128" s="115"/>
      <x:c r="C128" s="115"/>
      <x:c r="D128" s="115"/>
      <x:c r="E128" s="115"/>
      <x:c r="F128" s="115"/>
      <x:c r="G128" s="134"/>
      <x:c r="H128" s="150"/>
      <x:c r="I128" s="146" t="str">
        <x:f>IF(E128="","",IFERROR(VLOOKUP(E128,'Course Catalog'!$A$6:$L$55,7,FALSE),0))</x:f>
      </x:c>
      <x:c r="J128" s="126" t="str">
        <x:f>IF(A128="","",IF(H128&gt;=I128,"Yes","No"))</x:f>
      </x:c>
      <x:c r="K128" s="151"/>
      <x:c r="L128" s="148" t="str">
        <x:f>IF(OR(A128="",K128=""),"",EDATE(K128,IFERROR(VLOOKUP(E128,'Course Catalog'!$A$6:$L$55,8,FALSE),'Settings'!$B$7)))</x:f>
      </x:c>
      <x:c r="M128" s="15" t="str">
        <x:f>IF(A128="","",IF(J128&lt;&gt;"Yes","NOT PASSED",IF(L128&lt;TODAY(),"EXPIRED","CURRENT")))</x:f>
      </x:c>
      <x:c r="N128" s="149" t="str">
        <x:f>IF(A128="","",IF(M128&lt;&gt;"CURRENT",0,IF(COUNTIFS('Role Requirements'!$A$6:$A$105,D128,'Role Requirements'!$B$6:$B$105,E128)+COUNTIFS('Role Requirements'!$A$6:$A$105,"All Officers",'Role Requirements'!$B$6:$B$105,E128)=0,0,IF(COUNTIFS($B$6:B128,B128,$D$6:D128,D128,$E$6:E128,E128,$M$6:M128,"CURRENT")=1,1,0))))</x:f>
      </x:c>
      <x:c r="O128" s="114"/>
      <x:c r="P128" s="115"/>
      <x:c r="Q128" s="117"/>
    </x:row>
    <x:row r="129">
      <x:c r="A129" s="114"/>
      <x:c r="B129" s="115"/>
      <x:c r="C129" s="115"/>
      <x:c r="D129" s="115"/>
      <x:c r="E129" s="115"/>
      <x:c r="F129" s="115"/>
      <x:c r="G129" s="134"/>
      <x:c r="H129" s="150"/>
      <x:c r="I129" s="146" t="str">
        <x:f>IF(E129="","",IFERROR(VLOOKUP(E129,'Course Catalog'!$A$6:$L$55,7,FALSE),0))</x:f>
      </x:c>
      <x:c r="J129" s="126" t="str">
        <x:f>IF(A129="","",IF(H129&gt;=I129,"Yes","No"))</x:f>
      </x:c>
      <x:c r="K129" s="151"/>
      <x:c r="L129" s="148" t="str">
        <x:f>IF(OR(A129="",K129=""),"",EDATE(K129,IFERROR(VLOOKUP(E129,'Course Catalog'!$A$6:$L$55,8,FALSE),'Settings'!$B$7)))</x:f>
      </x:c>
      <x:c r="M129" s="15" t="str">
        <x:f>IF(A129="","",IF(J129&lt;&gt;"Yes","NOT PASSED",IF(L129&lt;TODAY(),"EXPIRED","CURRENT")))</x:f>
      </x:c>
      <x:c r="N129" s="149" t="str">
        <x:f>IF(A129="","",IF(M129&lt;&gt;"CURRENT",0,IF(COUNTIFS('Role Requirements'!$A$6:$A$105,D129,'Role Requirements'!$B$6:$B$105,E129)+COUNTIFS('Role Requirements'!$A$6:$A$105,"All Officers",'Role Requirements'!$B$6:$B$105,E129)=0,0,IF(COUNTIFS($B$6:B129,B129,$D$6:D129,D129,$E$6:E129,E129,$M$6:M129,"CURRENT")=1,1,0))))</x:f>
      </x:c>
      <x:c r="O129" s="114"/>
      <x:c r="P129" s="115"/>
      <x:c r="Q129" s="117"/>
    </x:row>
    <x:row r="130">
      <x:c r="A130" s="114"/>
      <x:c r="B130" s="115"/>
      <x:c r="C130" s="115"/>
      <x:c r="D130" s="115"/>
      <x:c r="E130" s="115"/>
      <x:c r="F130" s="115"/>
      <x:c r="G130" s="134"/>
      <x:c r="H130" s="150"/>
      <x:c r="I130" s="146" t="str">
        <x:f>IF(E130="","",IFERROR(VLOOKUP(E130,'Course Catalog'!$A$6:$L$55,7,FALSE),0))</x:f>
      </x:c>
      <x:c r="J130" s="126" t="str">
        <x:f>IF(A130="","",IF(H130&gt;=I130,"Yes","No"))</x:f>
      </x:c>
      <x:c r="K130" s="151"/>
      <x:c r="L130" s="148" t="str">
        <x:f>IF(OR(A130="",K130=""),"",EDATE(K130,IFERROR(VLOOKUP(E130,'Course Catalog'!$A$6:$L$55,8,FALSE),'Settings'!$B$7)))</x:f>
      </x:c>
      <x:c r="M130" s="15" t="str">
        <x:f>IF(A130="","",IF(J130&lt;&gt;"Yes","NOT PASSED",IF(L130&lt;TODAY(),"EXPIRED","CURRENT")))</x:f>
      </x:c>
      <x:c r="N130" s="149" t="str">
        <x:f>IF(A130="","",IF(M130&lt;&gt;"CURRENT",0,IF(COUNTIFS('Role Requirements'!$A$6:$A$105,D130,'Role Requirements'!$B$6:$B$105,E130)+COUNTIFS('Role Requirements'!$A$6:$A$105,"All Officers",'Role Requirements'!$B$6:$B$105,E130)=0,0,IF(COUNTIFS($B$6:B130,B130,$D$6:D130,D130,$E$6:E130,E130,$M$6:M130,"CURRENT")=1,1,0))))</x:f>
      </x:c>
      <x:c r="O130" s="114"/>
      <x:c r="P130" s="115"/>
      <x:c r="Q130" s="117"/>
    </x:row>
    <x:row r="131">
      <x:c r="A131" s="114"/>
      <x:c r="B131" s="115"/>
      <x:c r="C131" s="115"/>
      <x:c r="D131" s="115"/>
      <x:c r="E131" s="115"/>
      <x:c r="F131" s="115"/>
      <x:c r="G131" s="134"/>
      <x:c r="H131" s="150"/>
      <x:c r="I131" s="146" t="str">
        <x:f>IF(E131="","",IFERROR(VLOOKUP(E131,'Course Catalog'!$A$6:$L$55,7,FALSE),0))</x:f>
      </x:c>
      <x:c r="J131" s="126" t="str">
        <x:f>IF(A131="","",IF(H131&gt;=I131,"Yes","No"))</x:f>
      </x:c>
      <x:c r="K131" s="151"/>
      <x:c r="L131" s="148" t="str">
        <x:f>IF(OR(A131="",K131=""),"",EDATE(K131,IFERROR(VLOOKUP(E131,'Course Catalog'!$A$6:$L$55,8,FALSE),'Settings'!$B$7)))</x:f>
      </x:c>
      <x:c r="M131" s="15" t="str">
        <x:f>IF(A131="","",IF(J131&lt;&gt;"Yes","NOT PASSED",IF(L131&lt;TODAY(),"EXPIRED","CURRENT")))</x:f>
      </x:c>
      <x:c r="N131" s="149" t="str">
        <x:f>IF(A131="","",IF(M131&lt;&gt;"CURRENT",0,IF(COUNTIFS('Role Requirements'!$A$6:$A$105,D131,'Role Requirements'!$B$6:$B$105,E131)+COUNTIFS('Role Requirements'!$A$6:$A$105,"All Officers",'Role Requirements'!$B$6:$B$105,E131)=0,0,IF(COUNTIFS($B$6:B131,B131,$D$6:D131,D131,$E$6:E131,E131,$M$6:M131,"CURRENT")=1,1,0))))</x:f>
      </x:c>
      <x:c r="O131" s="114"/>
      <x:c r="P131" s="115"/>
      <x:c r="Q131" s="117"/>
    </x:row>
    <x:row r="132">
      <x:c r="A132" s="114"/>
      <x:c r="B132" s="115"/>
      <x:c r="C132" s="115"/>
      <x:c r="D132" s="115"/>
      <x:c r="E132" s="115"/>
      <x:c r="F132" s="115"/>
      <x:c r="G132" s="134"/>
      <x:c r="H132" s="150"/>
      <x:c r="I132" s="146" t="str">
        <x:f>IF(E132="","",IFERROR(VLOOKUP(E132,'Course Catalog'!$A$6:$L$55,7,FALSE),0))</x:f>
      </x:c>
      <x:c r="J132" s="126" t="str">
        <x:f>IF(A132="","",IF(H132&gt;=I132,"Yes","No"))</x:f>
      </x:c>
      <x:c r="K132" s="151"/>
      <x:c r="L132" s="148" t="str">
        <x:f>IF(OR(A132="",K132=""),"",EDATE(K132,IFERROR(VLOOKUP(E132,'Course Catalog'!$A$6:$L$55,8,FALSE),'Settings'!$B$7)))</x:f>
      </x:c>
      <x:c r="M132" s="15" t="str">
        <x:f>IF(A132="","",IF(J132&lt;&gt;"Yes","NOT PASSED",IF(L132&lt;TODAY(),"EXPIRED","CURRENT")))</x:f>
      </x:c>
      <x:c r="N132" s="149" t="str">
        <x:f>IF(A132="","",IF(M132&lt;&gt;"CURRENT",0,IF(COUNTIFS('Role Requirements'!$A$6:$A$105,D132,'Role Requirements'!$B$6:$B$105,E132)+COUNTIFS('Role Requirements'!$A$6:$A$105,"All Officers",'Role Requirements'!$B$6:$B$105,E132)=0,0,IF(COUNTIFS($B$6:B132,B132,$D$6:D132,D132,$E$6:E132,E132,$M$6:M132,"CURRENT")=1,1,0))))</x:f>
      </x:c>
      <x:c r="O132" s="114"/>
      <x:c r="P132" s="115"/>
      <x:c r="Q132" s="117"/>
    </x:row>
    <x:row r="133">
      <x:c r="A133" s="114"/>
      <x:c r="B133" s="115"/>
      <x:c r="C133" s="115"/>
      <x:c r="D133" s="115"/>
      <x:c r="E133" s="115"/>
      <x:c r="F133" s="115"/>
      <x:c r="G133" s="134"/>
      <x:c r="H133" s="150"/>
      <x:c r="I133" s="146" t="str">
        <x:f>IF(E133="","",IFERROR(VLOOKUP(E133,'Course Catalog'!$A$6:$L$55,7,FALSE),0))</x:f>
      </x:c>
      <x:c r="J133" s="126" t="str">
        <x:f>IF(A133="","",IF(H133&gt;=I133,"Yes","No"))</x:f>
      </x:c>
      <x:c r="K133" s="151"/>
      <x:c r="L133" s="148" t="str">
        <x:f>IF(OR(A133="",K133=""),"",EDATE(K133,IFERROR(VLOOKUP(E133,'Course Catalog'!$A$6:$L$55,8,FALSE),'Settings'!$B$7)))</x:f>
      </x:c>
      <x:c r="M133" s="15" t="str">
        <x:f>IF(A133="","",IF(J133&lt;&gt;"Yes","NOT PASSED",IF(L133&lt;TODAY(),"EXPIRED","CURRENT")))</x:f>
      </x:c>
      <x:c r="N133" s="149" t="str">
        <x:f>IF(A133="","",IF(M133&lt;&gt;"CURRENT",0,IF(COUNTIFS('Role Requirements'!$A$6:$A$105,D133,'Role Requirements'!$B$6:$B$105,E133)+COUNTIFS('Role Requirements'!$A$6:$A$105,"All Officers",'Role Requirements'!$B$6:$B$105,E133)=0,0,IF(COUNTIFS($B$6:B133,B133,$D$6:D133,D133,$E$6:E133,E133,$M$6:M133,"CURRENT")=1,1,0))))</x:f>
      </x:c>
      <x:c r="O133" s="114"/>
      <x:c r="P133" s="115"/>
      <x:c r="Q133" s="117"/>
    </x:row>
    <x:row r="134">
      <x:c r="A134" s="114"/>
      <x:c r="B134" s="115"/>
      <x:c r="C134" s="115"/>
      <x:c r="D134" s="115"/>
      <x:c r="E134" s="115"/>
      <x:c r="F134" s="115"/>
      <x:c r="G134" s="134"/>
      <x:c r="H134" s="150"/>
      <x:c r="I134" s="146" t="str">
        <x:f>IF(E134="","",IFERROR(VLOOKUP(E134,'Course Catalog'!$A$6:$L$55,7,FALSE),0))</x:f>
      </x:c>
      <x:c r="J134" s="126" t="str">
        <x:f>IF(A134="","",IF(H134&gt;=I134,"Yes","No"))</x:f>
      </x:c>
      <x:c r="K134" s="151"/>
      <x:c r="L134" s="148" t="str">
        <x:f>IF(OR(A134="",K134=""),"",EDATE(K134,IFERROR(VLOOKUP(E134,'Course Catalog'!$A$6:$L$55,8,FALSE),'Settings'!$B$7)))</x:f>
      </x:c>
      <x:c r="M134" s="15" t="str">
        <x:f>IF(A134="","",IF(J134&lt;&gt;"Yes","NOT PASSED",IF(L134&lt;TODAY(),"EXPIRED","CURRENT")))</x:f>
      </x:c>
      <x:c r="N134" s="149" t="str">
        <x:f>IF(A134="","",IF(M134&lt;&gt;"CURRENT",0,IF(COUNTIFS('Role Requirements'!$A$6:$A$105,D134,'Role Requirements'!$B$6:$B$105,E134)+COUNTIFS('Role Requirements'!$A$6:$A$105,"All Officers",'Role Requirements'!$B$6:$B$105,E134)=0,0,IF(COUNTIFS($B$6:B134,B134,$D$6:D134,D134,$E$6:E134,E134,$M$6:M134,"CURRENT")=1,1,0))))</x:f>
      </x:c>
      <x:c r="O134" s="114"/>
      <x:c r="P134" s="115"/>
      <x:c r="Q134" s="117"/>
    </x:row>
    <x:row r="135">
      <x:c r="A135" s="114"/>
      <x:c r="B135" s="115"/>
      <x:c r="C135" s="115"/>
      <x:c r="D135" s="115"/>
      <x:c r="E135" s="115"/>
      <x:c r="F135" s="115"/>
      <x:c r="G135" s="134"/>
      <x:c r="H135" s="150"/>
      <x:c r="I135" s="146" t="str">
        <x:f>IF(E135="","",IFERROR(VLOOKUP(E135,'Course Catalog'!$A$6:$L$55,7,FALSE),0))</x:f>
      </x:c>
      <x:c r="J135" s="126" t="str">
        <x:f>IF(A135="","",IF(H135&gt;=I135,"Yes","No"))</x:f>
      </x:c>
      <x:c r="K135" s="151"/>
      <x:c r="L135" s="148" t="str">
        <x:f>IF(OR(A135="",K135=""),"",EDATE(K135,IFERROR(VLOOKUP(E135,'Course Catalog'!$A$6:$L$55,8,FALSE),'Settings'!$B$7)))</x:f>
      </x:c>
      <x:c r="M135" s="15" t="str">
        <x:f>IF(A135="","",IF(J135&lt;&gt;"Yes","NOT PASSED",IF(L135&lt;TODAY(),"EXPIRED","CURRENT")))</x:f>
      </x:c>
      <x:c r="N135" s="149" t="str">
        <x:f>IF(A135="","",IF(M135&lt;&gt;"CURRENT",0,IF(COUNTIFS('Role Requirements'!$A$6:$A$105,D135,'Role Requirements'!$B$6:$B$105,E135)+COUNTIFS('Role Requirements'!$A$6:$A$105,"All Officers",'Role Requirements'!$B$6:$B$105,E135)=0,0,IF(COUNTIFS($B$6:B135,B135,$D$6:D135,D135,$E$6:E135,E135,$M$6:M135,"CURRENT")=1,1,0))))</x:f>
      </x:c>
      <x:c r="O135" s="114"/>
      <x:c r="P135" s="115"/>
      <x:c r="Q135" s="117"/>
    </x:row>
    <x:row r="136">
      <x:c r="A136" s="114"/>
      <x:c r="B136" s="115"/>
      <x:c r="C136" s="115"/>
      <x:c r="D136" s="115"/>
      <x:c r="E136" s="115"/>
      <x:c r="F136" s="115"/>
      <x:c r="G136" s="134"/>
      <x:c r="H136" s="150"/>
      <x:c r="I136" s="146" t="str">
        <x:f>IF(E136="","",IFERROR(VLOOKUP(E136,'Course Catalog'!$A$6:$L$55,7,FALSE),0))</x:f>
      </x:c>
      <x:c r="J136" s="126" t="str">
        <x:f>IF(A136="","",IF(H136&gt;=I136,"Yes","No"))</x:f>
      </x:c>
      <x:c r="K136" s="151"/>
      <x:c r="L136" s="148" t="str">
        <x:f>IF(OR(A136="",K136=""),"",EDATE(K136,IFERROR(VLOOKUP(E136,'Course Catalog'!$A$6:$L$55,8,FALSE),'Settings'!$B$7)))</x:f>
      </x:c>
      <x:c r="M136" s="15" t="str">
        <x:f>IF(A136="","",IF(J136&lt;&gt;"Yes","NOT PASSED",IF(L136&lt;TODAY(),"EXPIRED","CURRENT")))</x:f>
      </x:c>
      <x:c r="N136" s="149" t="str">
        <x:f>IF(A136="","",IF(M136&lt;&gt;"CURRENT",0,IF(COUNTIFS('Role Requirements'!$A$6:$A$105,D136,'Role Requirements'!$B$6:$B$105,E136)+COUNTIFS('Role Requirements'!$A$6:$A$105,"All Officers",'Role Requirements'!$B$6:$B$105,E136)=0,0,IF(COUNTIFS($B$6:B136,B136,$D$6:D136,D136,$E$6:E136,E136,$M$6:M136,"CURRENT")=1,1,0))))</x:f>
      </x:c>
      <x:c r="O136" s="114"/>
      <x:c r="P136" s="115"/>
      <x:c r="Q136" s="117"/>
    </x:row>
    <x:row r="137">
      <x:c r="A137" s="114"/>
      <x:c r="B137" s="115"/>
      <x:c r="C137" s="115"/>
      <x:c r="D137" s="115"/>
      <x:c r="E137" s="115"/>
      <x:c r="F137" s="115"/>
      <x:c r="G137" s="134"/>
      <x:c r="H137" s="150"/>
      <x:c r="I137" s="146" t="str">
        <x:f>IF(E137="","",IFERROR(VLOOKUP(E137,'Course Catalog'!$A$6:$L$55,7,FALSE),0))</x:f>
      </x:c>
      <x:c r="J137" s="126" t="str">
        <x:f>IF(A137="","",IF(H137&gt;=I137,"Yes","No"))</x:f>
      </x:c>
      <x:c r="K137" s="151"/>
      <x:c r="L137" s="148" t="str">
        <x:f>IF(OR(A137="",K137=""),"",EDATE(K137,IFERROR(VLOOKUP(E137,'Course Catalog'!$A$6:$L$55,8,FALSE),'Settings'!$B$7)))</x:f>
      </x:c>
      <x:c r="M137" s="15" t="str">
        <x:f>IF(A137="","",IF(J137&lt;&gt;"Yes","NOT PASSED",IF(L137&lt;TODAY(),"EXPIRED","CURRENT")))</x:f>
      </x:c>
      <x:c r="N137" s="149" t="str">
        <x:f>IF(A137="","",IF(M137&lt;&gt;"CURRENT",0,IF(COUNTIFS('Role Requirements'!$A$6:$A$105,D137,'Role Requirements'!$B$6:$B$105,E137)+COUNTIFS('Role Requirements'!$A$6:$A$105,"All Officers",'Role Requirements'!$B$6:$B$105,E137)=0,0,IF(COUNTIFS($B$6:B137,B137,$D$6:D137,D137,$E$6:E137,E137,$M$6:M137,"CURRENT")=1,1,0))))</x:f>
      </x:c>
      <x:c r="O137" s="114"/>
      <x:c r="P137" s="115"/>
      <x:c r="Q137" s="117"/>
    </x:row>
    <x:row r="138">
      <x:c r="A138" s="114"/>
      <x:c r="B138" s="115"/>
      <x:c r="C138" s="115"/>
      <x:c r="D138" s="115"/>
      <x:c r="E138" s="115"/>
      <x:c r="F138" s="115"/>
      <x:c r="G138" s="134"/>
      <x:c r="H138" s="150"/>
      <x:c r="I138" s="146" t="str">
        <x:f>IF(E138="","",IFERROR(VLOOKUP(E138,'Course Catalog'!$A$6:$L$55,7,FALSE),0))</x:f>
      </x:c>
      <x:c r="J138" s="126" t="str">
        <x:f>IF(A138="","",IF(H138&gt;=I138,"Yes","No"))</x:f>
      </x:c>
      <x:c r="K138" s="151"/>
      <x:c r="L138" s="148" t="str">
        <x:f>IF(OR(A138="",K138=""),"",EDATE(K138,IFERROR(VLOOKUP(E138,'Course Catalog'!$A$6:$L$55,8,FALSE),'Settings'!$B$7)))</x:f>
      </x:c>
      <x:c r="M138" s="15" t="str">
        <x:f>IF(A138="","",IF(J138&lt;&gt;"Yes","NOT PASSED",IF(L138&lt;TODAY(),"EXPIRED","CURRENT")))</x:f>
      </x:c>
      <x:c r="N138" s="149" t="str">
        <x:f>IF(A138="","",IF(M138&lt;&gt;"CURRENT",0,IF(COUNTIFS('Role Requirements'!$A$6:$A$105,D138,'Role Requirements'!$B$6:$B$105,E138)+COUNTIFS('Role Requirements'!$A$6:$A$105,"All Officers",'Role Requirements'!$B$6:$B$105,E138)=0,0,IF(COUNTIFS($B$6:B138,B138,$D$6:D138,D138,$E$6:E138,E138,$M$6:M138,"CURRENT")=1,1,0))))</x:f>
      </x:c>
      <x:c r="O138" s="114"/>
      <x:c r="P138" s="115"/>
      <x:c r="Q138" s="117"/>
    </x:row>
    <x:row r="139">
      <x:c r="A139" s="114"/>
      <x:c r="B139" s="115"/>
      <x:c r="C139" s="115"/>
      <x:c r="D139" s="115"/>
      <x:c r="E139" s="115"/>
      <x:c r="F139" s="115"/>
      <x:c r="G139" s="134"/>
      <x:c r="H139" s="150"/>
      <x:c r="I139" s="146" t="str">
        <x:f>IF(E139="","",IFERROR(VLOOKUP(E139,'Course Catalog'!$A$6:$L$55,7,FALSE),0))</x:f>
      </x:c>
      <x:c r="J139" s="126" t="str">
        <x:f>IF(A139="","",IF(H139&gt;=I139,"Yes","No"))</x:f>
      </x:c>
      <x:c r="K139" s="151"/>
      <x:c r="L139" s="148" t="str">
        <x:f>IF(OR(A139="",K139=""),"",EDATE(K139,IFERROR(VLOOKUP(E139,'Course Catalog'!$A$6:$L$55,8,FALSE),'Settings'!$B$7)))</x:f>
      </x:c>
      <x:c r="M139" s="15" t="str">
        <x:f>IF(A139="","",IF(J139&lt;&gt;"Yes","NOT PASSED",IF(L139&lt;TODAY(),"EXPIRED","CURRENT")))</x:f>
      </x:c>
      <x:c r="N139" s="149" t="str">
        <x:f>IF(A139="","",IF(M139&lt;&gt;"CURRENT",0,IF(COUNTIFS('Role Requirements'!$A$6:$A$105,D139,'Role Requirements'!$B$6:$B$105,E139)+COUNTIFS('Role Requirements'!$A$6:$A$105,"All Officers",'Role Requirements'!$B$6:$B$105,E139)=0,0,IF(COUNTIFS($B$6:B139,B139,$D$6:D139,D139,$E$6:E139,E139,$M$6:M139,"CURRENT")=1,1,0))))</x:f>
      </x:c>
      <x:c r="O139" s="114"/>
      <x:c r="P139" s="115"/>
      <x:c r="Q139" s="117"/>
    </x:row>
    <x:row r="140">
      <x:c r="A140" s="114"/>
      <x:c r="B140" s="115"/>
      <x:c r="C140" s="115"/>
      <x:c r="D140" s="115"/>
      <x:c r="E140" s="115"/>
      <x:c r="F140" s="115"/>
      <x:c r="G140" s="134"/>
      <x:c r="H140" s="150"/>
      <x:c r="I140" s="146" t="str">
        <x:f>IF(E140="","",IFERROR(VLOOKUP(E140,'Course Catalog'!$A$6:$L$55,7,FALSE),0))</x:f>
      </x:c>
      <x:c r="J140" s="126" t="str">
        <x:f>IF(A140="","",IF(H140&gt;=I140,"Yes","No"))</x:f>
      </x:c>
      <x:c r="K140" s="151"/>
      <x:c r="L140" s="148" t="str">
        <x:f>IF(OR(A140="",K140=""),"",EDATE(K140,IFERROR(VLOOKUP(E140,'Course Catalog'!$A$6:$L$55,8,FALSE),'Settings'!$B$7)))</x:f>
      </x:c>
      <x:c r="M140" s="15" t="str">
        <x:f>IF(A140="","",IF(J140&lt;&gt;"Yes","NOT PASSED",IF(L140&lt;TODAY(),"EXPIRED","CURRENT")))</x:f>
      </x:c>
      <x:c r="N140" s="149" t="str">
        <x:f>IF(A140="","",IF(M140&lt;&gt;"CURRENT",0,IF(COUNTIFS('Role Requirements'!$A$6:$A$105,D140,'Role Requirements'!$B$6:$B$105,E140)+COUNTIFS('Role Requirements'!$A$6:$A$105,"All Officers",'Role Requirements'!$B$6:$B$105,E140)=0,0,IF(COUNTIFS($B$6:B140,B140,$D$6:D140,D140,$E$6:E140,E140,$M$6:M140,"CURRENT")=1,1,0))))</x:f>
      </x:c>
      <x:c r="O140" s="114"/>
      <x:c r="P140" s="115"/>
      <x:c r="Q140" s="117"/>
    </x:row>
    <x:row r="141">
      <x:c r="A141" s="114"/>
      <x:c r="B141" s="115"/>
      <x:c r="C141" s="115"/>
      <x:c r="D141" s="115"/>
      <x:c r="E141" s="115"/>
      <x:c r="F141" s="115"/>
      <x:c r="G141" s="134"/>
      <x:c r="H141" s="150"/>
      <x:c r="I141" s="146" t="str">
        <x:f>IF(E141="","",IFERROR(VLOOKUP(E141,'Course Catalog'!$A$6:$L$55,7,FALSE),0))</x:f>
      </x:c>
      <x:c r="J141" s="126" t="str">
        <x:f>IF(A141="","",IF(H141&gt;=I141,"Yes","No"))</x:f>
      </x:c>
      <x:c r="K141" s="151"/>
      <x:c r="L141" s="148" t="str">
        <x:f>IF(OR(A141="",K141=""),"",EDATE(K141,IFERROR(VLOOKUP(E141,'Course Catalog'!$A$6:$L$55,8,FALSE),'Settings'!$B$7)))</x:f>
      </x:c>
      <x:c r="M141" s="15" t="str">
        <x:f>IF(A141="","",IF(J141&lt;&gt;"Yes","NOT PASSED",IF(L141&lt;TODAY(),"EXPIRED","CURRENT")))</x:f>
      </x:c>
      <x:c r="N141" s="149" t="str">
        <x:f>IF(A141="","",IF(M141&lt;&gt;"CURRENT",0,IF(COUNTIFS('Role Requirements'!$A$6:$A$105,D141,'Role Requirements'!$B$6:$B$105,E141)+COUNTIFS('Role Requirements'!$A$6:$A$105,"All Officers",'Role Requirements'!$B$6:$B$105,E141)=0,0,IF(COUNTIFS($B$6:B141,B141,$D$6:D141,D141,$E$6:E141,E141,$M$6:M141,"CURRENT")=1,1,0))))</x:f>
      </x:c>
      <x:c r="O141" s="114"/>
      <x:c r="P141" s="115"/>
      <x:c r="Q141" s="117"/>
    </x:row>
    <x:row r="142">
      <x:c r="A142" s="114"/>
      <x:c r="B142" s="115"/>
      <x:c r="C142" s="115"/>
      <x:c r="D142" s="115"/>
      <x:c r="E142" s="115"/>
      <x:c r="F142" s="115"/>
      <x:c r="G142" s="134"/>
      <x:c r="H142" s="150"/>
      <x:c r="I142" s="146" t="str">
        <x:f>IF(E142="","",IFERROR(VLOOKUP(E142,'Course Catalog'!$A$6:$L$55,7,FALSE),0))</x:f>
      </x:c>
      <x:c r="J142" s="126" t="str">
        <x:f>IF(A142="","",IF(H142&gt;=I142,"Yes","No"))</x:f>
      </x:c>
      <x:c r="K142" s="151"/>
      <x:c r="L142" s="148" t="str">
        <x:f>IF(OR(A142="",K142=""),"",EDATE(K142,IFERROR(VLOOKUP(E142,'Course Catalog'!$A$6:$L$55,8,FALSE),'Settings'!$B$7)))</x:f>
      </x:c>
      <x:c r="M142" s="15" t="str">
        <x:f>IF(A142="","",IF(J142&lt;&gt;"Yes","NOT PASSED",IF(L142&lt;TODAY(),"EXPIRED","CURRENT")))</x:f>
      </x:c>
      <x:c r="N142" s="149" t="str">
        <x:f>IF(A142="","",IF(M142&lt;&gt;"CURRENT",0,IF(COUNTIFS('Role Requirements'!$A$6:$A$105,D142,'Role Requirements'!$B$6:$B$105,E142)+COUNTIFS('Role Requirements'!$A$6:$A$105,"All Officers",'Role Requirements'!$B$6:$B$105,E142)=0,0,IF(COUNTIFS($B$6:B142,B142,$D$6:D142,D142,$E$6:E142,E142,$M$6:M142,"CURRENT")=1,1,0))))</x:f>
      </x:c>
      <x:c r="O142" s="114"/>
      <x:c r="P142" s="115"/>
      <x:c r="Q142" s="117"/>
    </x:row>
    <x:row r="143">
      <x:c r="A143" s="114"/>
      <x:c r="B143" s="115"/>
      <x:c r="C143" s="115"/>
      <x:c r="D143" s="115"/>
      <x:c r="E143" s="115"/>
      <x:c r="F143" s="115"/>
      <x:c r="G143" s="134"/>
      <x:c r="H143" s="150"/>
      <x:c r="I143" s="146" t="str">
        <x:f>IF(E143="","",IFERROR(VLOOKUP(E143,'Course Catalog'!$A$6:$L$55,7,FALSE),0))</x:f>
      </x:c>
      <x:c r="J143" s="126" t="str">
        <x:f>IF(A143="","",IF(H143&gt;=I143,"Yes","No"))</x:f>
      </x:c>
      <x:c r="K143" s="151"/>
      <x:c r="L143" s="148" t="str">
        <x:f>IF(OR(A143="",K143=""),"",EDATE(K143,IFERROR(VLOOKUP(E143,'Course Catalog'!$A$6:$L$55,8,FALSE),'Settings'!$B$7)))</x:f>
      </x:c>
      <x:c r="M143" s="15" t="str">
        <x:f>IF(A143="","",IF(J143&lt;&gt;"Yes","NOT PASSED",IF(L143&lt;TODAY(),"EXPIRED","CURRENT")))</x:f>
      </x:c>
      <x:c r="N143" s="149" t="str">
        <x:f>IF(A143="","",IF(M143&lt;&gt;"CURRENT",0,IF(COUNTIFS('Role Requirements'!$A$6:$A$105,D143,'Role Requirements'!$B$6:$B$105,E143)+COUNTIFS('Role Requirements'!$A$6:$A$105,"All Officers",'Role Requirements'!$B$6:$B$105,E143)=0,0,IF(COUNTIFS($B$6:B143,B143,$D$6:D143,D143,$E$6:E143,E143,$M$6:M143,"CURRENT")=1,1,0))))</x:f>
      </x:c>
      <x:c r="O143" s="114"/>
      <x:c r="P143" s="115"/>
      <x:c r="Q143" s="117"/>
    </x:row>
    <x:row r="144">
      <x:c r="A144" s="114"/>
      <x:c r="B144" s="115"/>
      <x:c r="C144" s="115"/>
      <x:c r="D144" s="115"/>
      <x:c r="E144" s="115"/>
      <x:c r="F144" s="115"/>
      <x:c r="G144" s="134"/>
      <x:c r="H144" s="150"/>
      <x:c r="I144" s="146" t="str">
        <x:f>IF(E144="","",IFERROR(VLOOKUP(E144,'Course Catalog'!$A$6:$L$55,7,FALSE),0))</x:f>
      </x:c>
      <x:c r="J144" s="126" t="str">
        <x:f>IF(A144="","",IF(H144&gt;=I144,"Yes","No"))</x:f>
      </x:c>
      <x:c r="K144" s="151"/>
      <x:c r="L144" s="148" t="str">
        <x:f>IF(OR(A144="",K144=""),"",EDATE(K144,IFERROR(VLOOKUP(E144,'Course Catalog'!$A$6:$L$55,8,FALSE),'Settings'!$B$7)))</x:f>
      </x:c>
      <x:c r="M144" s="15" t="str">
        <x:f>IF(A144="","",IF(J144&lt;&gt;"Yes","NOT PASSED",IF(L144&lt;TODAY(),"EXPIRED","CURRENT")))</x:f>
      </x:c>
      <x:c r="N144" s="149" t="str">
        <x:f>IF(A144="","",IF(M144&lt;&gt;"CURRENT",0,IF(COUNTIFS('Role Requirements'!$A$6:$A$105,D144,'Role Requirements'!$B$6:$B$105,E144)+COUNTIFS('Role Requirements'!$A$6:$A$105,"All Officers",'Role Requirements'!$B$6:$B$105,E144)=0,0,IF(COUNTIFS($B$6:B144,B144,$D$6:D144,D144,$E$6:E144,E144,$M$6:M144,"CURRENT")=1,1,0))))</x:f>
      </x:c>
      <x:c r="O144" s="114"/>
      <x:c r="P144" s="115"/>
      <x:c r="Q144" s="117"/>
    </x:row>
    <x:row r="145">
      <x:c r="A145" s="114"/>
      <x:c r="B145" s="115"/>
      <x:c r="C145" s="115"/>
      <x:c r="D145" s="115"/>
      <x:c r="E145" s="115"/>
      <x:c r="F145" s="115"/>
      <x:c r="G145" s="134"/>
      <x:c r="H145" s="150"/>
      <x:c r="I145" s="146" t="str">
        <x:f>IF(E145="","",IFERROR(VLOOKUP(E145,'Course Catalog'!$A$6:$L$55,7,FALSE),0))</x:f>
      </x:c>
      <x:c r="J145" s="126" t="str">
        <x:f>IF(A145="","",IF(H145&gt;=I145,"Yes","No"))</x:f>
      </x:c>
      <x:c r="K145" s="151"/>
      <x:c r="L145" s="148" t="str">
        <x:f>IF(OR(A145="",K145=""),"",EDATE(K145,IFERROR(VLOOKUP(E145,'Course Catalog'!$A$6:$L$55,8,FALSE),'Settings'!$B$7)))</x:f>
      </x:c>
      <x:c r="M145" s="15" t="str">
        <x:f>IF(A145="","",IF(J145&lt;&gt;"Yes","NOT PASSED",IF(L145&lt;TODAY(),"EXPIRED","CURRENT")))</x:f>
      </x:c>
      <x:c r="N145" s="149" t="str">
        <x:f>IF(A145="","",IF(M145&lt;&gt;"CURRENT",0,IF(COUNTIFS('Role Requirements'!$A$6:$A$105,D145,'Role Requirements'!$B$6:$B$105,E145)+COUNTIFS('Role Requirements'!$A$6:$A$105,"All Officers",'Role Requirements'!$B$6:$B$105,E145)=0,0,IF(COUNTIFS($B$6:B145,B145,$D$6:D145,D145,$E$6:E145,E145,$M$6:M145,"CURRENT")=1,1,0))))</x:f>
      </x:c>
      <x:c r="O145" s="114"/>
      <x:c r="P145" s="115"/>
      <x:c r="Q145" s="117"/>
    </x:row>
    <x:row r="146">
      <x:c r="A146" s="114"/>
      <x:c r="B146" s="115"/>
      <x:c r="C146" s="115"/>
      <x:c r="D146" s="115"/>
      <x:c r="E146" s="115"/>
      <x:c r="F146" s="115"/>
      <x:c r="G146" s="134"/>
      <x:c r="H146" s="150"/>
      <x:c r="I146" s="146" t="str">
        <x:f>IF(E146="","",IFERROR(VLOOKUP(E146,'Course Catalog'!$A$6:$L$55,7,FALSE),0))</x:f>
      </x:c>
      <x:c r="J146" s="126" t="str">
        <x:f>IF(A146="","",IF(H146&gt;=I146,"Yes","No"))</x:f>
      </x:c>
      <x:c r="K146" s="151"/>
      <x:c r="L146" s="148" t="str">
        <x:f>IF(OR(A146="",K146=""),"",EDATE(K146,IFERROR(VLOOKUP(E146,'Course Catalog'!$A$6:$L$55,8,FALSE),'Settings'!$B$7)))</x:f>
      </x:c>
      <x:c r="M146" s="15" t="str">
        <x:f>IF(A146="","",IF(J146&lt;&gt;"Yes","NOT PASSED",IF(L146&lt;TODAY(),"EXPIRED","CURRENT")))</x:f>
      </x:c>
      <x:c r="N146" s="149" t="str">
        <x:f>IF(A146="","",IF(M146&lt;&gt;"CURRENT",0,IF(COUNTIFS('Role Requirements'!$A$6:$A$105,D146,'Role Requirements'!$B$6:$B$105,E146)+COUNTIFS('Role Requirements'!$A$6:$A$105,"All Officers",'Role Requirements'!$B$6:$B$105,E146)=0,0,IF(COUNTIFS($B$6:B146,B146,$D$6:D146,D146,$E$6:E146,E146,$M$6:M146,"CURRENT")=1,1,0))))</x:f>
      </x:c>
      <x:c r="O146" s="114"/>
      <x:c r="P146" s="115"/>
      <x:c r="Q146" s="117"/>
    </x:row>
    <x:row r="147">
      <x:c r="A147" s="114"/>
      <x:c r="B147" s="115"/>
      <x:c r="C147" s="115"/>
      <x:c r="D147" s="115"/>
      <x:c r="E147" s="115"/>
      <x:c r="F147" s="115"/>
      <x:c r="G147" s="134"/>
      <x:c r="H147" s="150"/>
      <x:c r="I147" s="146" t="str">
        <x:f>IF(E147="","",IFERROR(VLOOKUP(E147,'Course Catalog'!$A$6:$L$55,7,FALSE),0))</x:f>
      </x:c>
      <x:c r="J147" s="126" t="str">
        <x:f>IF(A147="","",IF(H147&gt;=I147,"Yes","No"))</x:f>
      </x:c>
      <x:c r="K147" s="151"/>
      <x:c r="L147" s="148" t="str">
        <x:f>IF(OR(A147="",K147=""),"",EDATE(K147,IFERROR(VLOOKUP(E147,'Course Catalog'!$A$6:$L$55,8,FALSE),'Settings'!$B$7)))</x:f>
      </x:c>
      <x:c r="M147" s="15" t="str">
        <x:f>IF(A147="","",IF(J147&lt;&gt;"Yes","NOT PASSED",IF(L147&lt;TODAY(),"EXPIRED","CURRENT")))</x:f>
      </x:c>
      <x:c r="N147" s="149" t="str">
        <x:f>IF(A147="","",IF(M147&lt;&gt;"CURRENT",0,IF(COUNTIFS('Role Requirements'!$A$6:$A$105,D147,'Role Requirements'!$B$6:$B$105,E147)+COUNTIFS('Role Requirements'!$A$6:$A$105,"All Officers",'Role Requirements'!$B$6:$B$105,E147)=0,0,IF(COUNTIFS($B$6:B147,B147,$D$6:D147,D147,$E$6:E147,E147,$M$6:M147,"CURRENT")=1,1,0))))</x:f>
      </x:c>
      <x:c r="O147" s="114"/>
      <x:c r="P147" s="115"/>
      <x:c r="Q147" s="117"/>
    </x:row>
    <x:row r="148">
      <x:c r="A148" s="114"/>
      <x:c r="B148" s="115"/>
      <x:c r="C148" s="115"/>
      <x:c r="D148" s="115"/>
      <x:c r="E148" s="115"/>
      <x:c r="F148" s="115"/>
      <x:c r="G148" s="134"/>
      <x:c r="H148" s="150"/>
      <x:c r="I148" s="146" t="str">
        <x:f>IF(E148="","",IFERROR(VLOOKUP(E148,'Course Catalog'!$A$6:$L$55,7,FALSE),0))</x:f>
      </x:c>
      <x:c r="J148" s="126" t="str">
        <x:f>IF(A148="","",IF(H148&gt;=I148,"Yes","No"))</x:f>
      </x:c>
      <x:c r="K148" s="151"/>
      <x:c r="L148" s="148" t="str">
        <x:f>IF(OR(A148="",K148=""),"",EDATE(K148,IFERROR(VLOOKUP(E148,'Course Catalog'!$A$6:$L$55,8,FALSE),'Settings'!$B$7)))</x:f>
      </x:c>
      <x:c r="M148" s="15" t="str">
        <x:f>IF(A148="","",IF(J148&lt;&gt;"Yes","NOT PASSED",IF(L148&lt;TODAY(),"EXPIRED","CURRENT")))</x:f>
      </x:c>
      <x:c r="N148" s="149" t="str">
        <x:f>IF(A148="","",IF(M148&lt;&gt;"CURRENT",0,IF(COUNTIFS('Role Requirements'!$A$6:$A$105,D148,'Role Requirements'!$B$6:$B$105,E148)+COUNTIFS('Role Requirements'!$A$6:$A$105,"All Officers",'Role Requirements'!$B$6:$B$105,E148)=0,0,IF(COUNTIFS($B$6:B148,B148,$D$6:D148,D148,$E$6:E148,E148,$M$6:M148,"CURRENT")=1,1,0))))</x:f>
      </x:c>
      <x:c r="O148" s="114"/>
      <x:c r="P148" s="115"/>
      <x:c r="Q148" s="117"/>
    </x:row>
    <x:row r="149">
      <x:c r="A149" s="114"/>
      <x:c r="B149" s="115"/>
      <x:c r="C149" s="115"/>
      <x:c r="D149" s="115"/>
      <x:c r="E149" s="115"/>
      <x:c r="F149" s="115"/>
      <x:c r="G149" s="134"/>
      <x:c r="H149" s="150"/>
      <x:c r="I149" s="146" t="str">
        <x:f>IF(E149="","",IFERROR(VLOOKUP(E149,'Course Catalog'!$A$6:$L$55,7,FALSE),0))</x:f>
      </x:c>
      <x:c r="J149" s="126" t="str">
        <x:f>IF(A149="","",IF(H149&gt;=I149,"Yes","No"))</x:f>
      </x:c>
      <x:c r="K149" s="151"/>
      <x:c r="L149" s="148" t="str">
        <x:f>IF(OR(A149="",K149=""),"",EDATE(K149,IFERROR(VLOOKUP(E149,'Course Catalog'!$A$6:$L$55,8,FALSE),'Settings'!$B$7)))</x:f>
      </x:c>
      <x:c r="M149" s="15" t="str">
        <x:f>IF(A149="","",IF(J149&lt;&gt;"Yes","NOT PASSED",IF(L149&lt;TODAY(),"EXPIRED","CURRENT")))</x:f>
      </x:c>
      <x:c r="N149" s="149" t="str">
        <x:f>IF(A149="","",IF(M149&lt;&gt;"CURRENT",0,IF(COUNTIFS('Role Requirements'!$A$6:$A$105,D149,'Role Requirements'!$B$6:$B$105,E149)+COUNTIFS('Role Requirements'!$A$6:$A$105,"All Officers",'Role Requirements'!$B$6:$B$105,E149)=0,0,IF(COUNTIFS($B$6:B149,B149,$D$6:D149,D149,$E$6:E149,E149,$M$6:M149,"CURRENT")=1,1,0))))</x:f>
      </x:c>
      <x:c r="O149" s="114"/>
      <x:c r="P149" s="115"/>
      <x:c r="Q149" s="117"/>
    </x:row>
    <x:row r="150">
      <x:c r="A150" s="114"/>
      <x:c r="B150" s="115"/>
      <x:c r="C150" s="115"/>
      <x:c r="D150" s="115"/>
      <x:c r="E150" s="115"/>
      <x:c r="F150" s="115"/>
      <x:c r="G150" s="134"/>
      <x:c r="H150" s="150"/>
      <x:c r="I150" s="146" t="str">
        <x:f>IF(E150="","",IFERROR(VLOOKUP(E150,'Course Catalog'!$A$6:$L$55,7,FALSE),0))</x:f>
      </x:c>
      <x:c r="J150" s="126" t="str">
        <x:f>IF(A150="","",IF(H150&gt;=I150,"Yes","No"))</x:f>
      </x:c>
      <x:c r="K150" s="151"/>
      <x:c r="L150" s="148" t="str">
        <x:f>IF(OR(A150="",K150=""),"",EDATE(K150,IFERROR(VLOOKUP(E150,'Course Catalog'!$A$6:$L$55,8,FALSE),'Settings'!$B$7)))</x:f>
      </x:c>
      <x:c r="M150" s="15" t="str">
        <x:f>IF(A150="","",IF(J150&lt;&gt;"Yes","NOT PASSED",IF(L150&lt;TODAY(),"EXPIRED","CURRENT")))</x:f>
      </x:c>
      <x:c r="N150" s="149" t="str">
        <x:f>IF(A150="","",IF(M150&lt;&gt;"CURRENT",0,IF(COUNTIFS('Role Requirements'!$A$6:$A$105,D150,'Role Requirements'!$B$6:$B$105,E150)+COUNTIFS('Role Requirements'!$A$6:$A$105,"All Officers",'Role Requirements'!$B$6:$B$105,E150)=0,0,IF(COUNTIFS($B$6:B150,B150,$D$6:D150,D150,$E$6:E150,E150,$M$6:M150,"CURRENT")=1,1,0))))</x:f>
      </x:c>
      <x:c r="O150" s="114"/>
      <x:c r="P150" s="115"/>
      <x:c r="Q150" s="117"/>
    </x:row>
    <x:row r="151">
      <x:c r="A151" s="114"/>
      <x:c r="B151" s="115"/>
      <x:c r="C151" s="115"/>
      <x:c r="D151" s="115"/>
      <x:c r="E151" s="115"/>
      <x:c r="F151" s="115"/>
      <x:c r="G151" s="134"/>
      <x:c r="H151" s="150"/>
      <x:c r="I151" s="146" t="str">
        <x:f>IF(E151="","",IFERROR(VLOOKUP(E151,'Course Catalog'!$A$6:$L$55,7,FALSE),0))</x:f>
      </x:c>
      <x:c r="J151" s="126" t="str">
        <x:f>IF(A151="","",IF(H151&gt;=I151,"Yes","No"))</x:f>
      </x:c>
      <x:c r="K151" s="151"/>
      <x:c r="L151" s="148" t="str">
        <x:f>IF(OR(A151="",K151=""),"",EDATE(K151,IFERROR(VLOOKUP(E151,'Course Catalog'!$A$6:$L$55,8,FALSE),'Settings'!$B$7)))</x:f>
      </x:c>
      <x:c r="M151" s="15" t="str">
        <x:f>IF(A151="","",IF(J151&lt;&gt;"Yes","NOT PASSED",IF(L151&lt;TODAY(),"EXPIRED","CURRENT")))</x:f>
      </x:c>
      <x:c r="N151" s="149" t="str">
        <x:f>IF(A151="","",IF(M151&lt;&gt;"CURRENT",0,IF(COUNTIFS('Role Requirements'!$A$6:$A$105,D151,'Role Requirements'!$B$6:$B$105,E151)+COUNTIFS('Role Requirements'!$A$6:$A$105,"All Officers",'Role Requirements'!$B$6:$B$105,E151)=0,0,IF(COUNTIFS($B$6:B151,B151,$D$6:D151,D151,$E$6:E151,E151,$M$6:M151,"CURRENT")=1,1,0))))</x:f>
      </x:c>
      <x:c r="O151" s="114"/>
      <x:c r="P151" s="115"/>
      <x:c r="Q151" s="117"/>
    </x:row>
    <x:row r="152">
      <x:c r="A152" s="114"/>
      <x:c r="B152" s="115"/>
      <x:c r="C152" s="115"/>
      <x:c r="D152" s="115"/>
      <x:c r="E152" s="115"/>
      <x:c r="F152" s="115"/>
      <x:c r="G152" s="134"/>
      <x:c r="H152" s="150"/>
      <x:c r="I152" s="146" t="str">
        <x:f>IF(E152="","",IFERROR(VLOOKUP(E152,'Course Catalog'!$A$6:$L$55,7,FALSE),0))</x:f>
      </x:c>
      <x:c r="J152" s="126" t="str">
        <x:f>IF(A152="","",IF(H152&gt;=I152,"Yes","No"))</x:f>
      </x:c>
      <x:c r="K152" s="151"/>
      <x:c r="L152" s="148" t="str">
        <x:f>IF(OR(A152="",K152=""),"",EDATE(K152,IFERROR(VLOOKUP(E152,'Course Catalog'!$A$6:$L$55,8,FALSE),'Settings'!$B$7)))</x:f>
      </x:c>
      <x:c r="M152" s="15" t="str">
        <x:f>IF(A152="","",IF(J152&lt;&gt;"Yes","NOT PASSED",IF(L152&lt;TODAY(),"EXPIRED","CURRENT")))</x:f>
      </x:c>
      <x:c r="N152" s="149" t="str">
        <x:f>IF(A152="","",IF(M152&lt;&gt;"CURRENT",0,IF(COUNTIFS('Role Requirements'!$A$6:$A$105,D152,'Role Requirements'!$B$6:$B$105,E152)+COUNTIFS('Role Requirements'!$A$6:$A$105,"All Officers",'Role Requirements'!$B$6:$B$105,E152)=0,0,IF(COUNTIFS($B$6:B152,B152,$D$6:D152,D152,$E$6:E152,E152,$M$6:M152,"CURRENT")=1,1,0))))</x:f>
      </x:c>
      <x:c r="O152" s="114"/>
      <x:c r="P152" s="115"/>
      <x:c r="Q152" s="117"/>
    </x:row>
    <x:row r="153">
      <x:c r="A153" s="114"/>
      <x:c r="B153" s="115"/>
      <x:c r="C153" s="115"/>
      <x:c r="D153" s="115"/>
      <x:c r="E153" s="115"/>
      <x:c r="F153" s="115"/>
      <x:c r="G153" s="134"/>
      <x:c r="H153" s="150"/>
      <x:c r="I153" s="146" t="str">
        <x:f>IF(E153="","",IFERROR(VLOOKUP(E153,'Course Catalog'!$A$6:$L$55,7,FALSE),0))</x:f>
      </x:c>
      <x:c r="J153" s="126" t="str">
        <x:f>IF(A153="","",IF(H153&gt;=I153,"Yes","No"))</x:f>
      </x:c>
      <x:c r="K153" s="151"/>
      <x:c r="L153" s="148" t="str">
        <x:f>IF(OR(A153="",K153=""),"",EDATE(K153,IFERROR(VLOOKUP(E153,'Course Catalog'!$A$6:$L$55,8,FALSE),'Settings'!$B$7)))</x:f>
      </x:c>
      <x:c r="M153" s="15" t="str">
        <x:f>IF(A153="","",IF(J153&lt;&gt;"Yes","NOT PASSED",IF(L153&lt;TODAY(),"EXPIRED","CURRENT")))</x:f>
      </x:c>
      <x:c r="N153" s="149" t="str">
        <x:f>IF(A153="","",IF(M153&lt;&gt;"CURRENT",0,IF(COUNTIFS('Role Requirements'!$A$6:$A$105,D153,'Role Requirements'!$B$6:$B$105,E153)+COUNTIFS('Role Requirements'!$A$6:$A$105,"All Officers",'Role Requirements'!$B$6:$B$105,E153)=0,0,IF(COUNTIFS($B$6:B153,B153,$D$6:D153,D153,$E$6:E153,E153,$M$6:M153,"CURRENT")=1,1,0))))</x:f>
      </x:c>
      <x:c r="O153" s="114"/>
      <x:c r="P153" s="115"/>
      <x:c r="Q153" s="117"/>
    </x:row>
    <x:row r="154">
      <x:c r="A154" s="114"/>
      <x:c r="B154" s="115"/>
      <x:c r="C154" s="115"/>
      <x:c r="D154" s="115"/>
      <x:c r="E154" s="115"/>
      <x:c r="F154" s="115"/>
      <x:c r="G154" s="134"/>
      <x:c r="H154" s="150"/>
      <x:c r="I154" s="146" t="str">
        <x:f>IF(E154="","",IFERROR(VLOOKUP(E154,'Course Catalog'!$A$6:$L$55,7,FALSE),0))</x:f>
      </x:c>
      <x:c r="J154" s="126" t="str">
        <x:f>IF(A154="","",IF(H154&gt;=I154,"Yes","No"))</x:f>
      </x:c>
      <x:c r="K154" s="151"/>
      <x:c r="L154" s="148" t="str">
        <x:f>IF(OR(A154="",K154=""),"",EDATE(K154,IFERROR(VLOOKUP(E154,'Course Catalog'!$A$6:$L$55,8,FALSE),'Settings'!$B$7)))</x:f>
      </x:c>
      <x:c r="M154" s="15" t="str">
        <x:f>IF(A154="","",IF(J154&lt;&gt;"Yes","NOT PASSED",IF(L154&lt;TODAY(),"EXPIRED","CURRENT")))</x:f>
      </x:c>
      <x:c r="N154" s="149" t="str">
        <x:f>IF(A154="","",IF(M154&lt;&gt;"CURRENT",0,IF(COUNTIFS('Role Requirements'!$A$6:$A$105,D154,'Role Requirements'!$B$6:$B$105,E154)+COUNTIFS('Role Requirements'!$A$6:$A$105,"All Officers",'Role Requirements'!$B$6:$B$105,E154)=0,0,IF(COUNTIFS($B$6:B154,B154,$D$6:D154,D154,$E$6:E154,E154,$M$6:M154,"CURRENT")=1,1,0))))</x:f>
      </x:c>
      <x:c r="O154" s="114"/>
      <x:c r="P154" s="115"/>
      <x:c r="Q154" s="117"/>
    </x:row>
    <x:row r="155">
      <x:c r="A155" s="114"/>
      <x:c r="B155" s="115"/>
      <x:c r="C155" s="115"/>
      <x:c r="D155" s="115"/>
      <x:c r="E155" s="115"/>
      <x:c r="F155" s="115"/>
      <x:c r="G155" s="134"/>
      <x:c r="H155" s="150"/>
      <x:c r="I155" s="146" t="str">
        <x:f>IF(E155="","",IFERROR(VLOOKUP(E155,'Course Catalog'!$A$6:$L$55,7,FALSE),0))</x:f>
      </x:c>
      <x:c r="J155" s="126" t="str">
        <x:f>IF(A155="","",IF(H155&gt;=I155,"Yes","No"))</x:f>
      </x:c>
      <x:c r="K155" s="151"/>
      <x:c r="L155" s="148" t="str">
        <x:f>IF(OR(A155="",K155=""),"",EDATE(K155,IFERROR(VLOOKUP(E155,'Course Catalog'!$A$6:$L$55,8,FALSE),'Settings'!$B$7)))</x:f>
      </x:c>
      <x:c r="M155" s="15" t="str">
        <x:f>IF(A155="","",IF(J155&lt;&gt;"Yes","NOT PASSED",IF(L155&lt;TODAY(),"EXPIRED","CURRENT")))</x:f>
      </x:c>
      <x:c r="N155" s="149" t="str">
        <x:f>IF(A155="","",IF(M155&lt;&gt;"CURRENT",0,IF(COUNTIFS('Role Requirements'!$A$6:$A$105,D155,'Role Requirements'!$B$6:$B$105,E155)+COUNTIFS('Role Requirements'!$A$6:$A$105,"All Officers",'Role Requirements'!$B$6:$B$105,E155)=0,0,IF(COUNTIFS($B$6:B155,B155,$D$6:D155,D155,$E$6:E155,E155,$M$6:M155,"CURRENT")=1,1,0))))</x:f>
      </x:c>
      <x:c r="O155" s="114"/>
      <x:c r="P155" s="115"/>
      <x:c r="Q155" s="117"/>
    </x:row>
    <x:row r="156">
      <x:c r="A156" s="114"/>
      <x:c r="B156" s="115"/>
      <x:c r="C156" s="115"/>
      <x:c r="D156" s="115"/>
      <x:c r="E156" s="115"/>
      <x:c r="F156" s="115"/>
      <x:c r="G156" s="134"/>
      <x:c r="H156" s="150"/>
      <x:c r="I156" s="146" t="str">
        <x:f>IF(E156="","",IFERROR(VLOOKUP(E156,'Course Catalog'!$A$6:$L$55,7,FALSE),0))</x:f>
      </x:c>
      <x:c r="J156" s="126" t="str">
        <x:f>IF(A156="","",IF(H156&gt;=I156,"Yes","No"))</x:f>
      </x:c>
      <x:c r="K156" s="151"/>
      <x:c r="L156" s="148" t="str">
        <x:f>IF(OR(A156="",K156=""),"",EDATE(K156,IFERROR(VLOOKUP(E156,'Course Catalog'!$A$6:$L$55,8,FALSE),'Settings'!$B$7)))</x:f>
      </x:c>
      <x:c r="M156" s="15" t="str">
        <x:f>IF(A156="","",IF(J156&lt;&gt;"Yes","NOT PASSED",IF(L156&lt;TODAY(),"EXPIRED","CURRENT")))</x:f>
      </x:c>
      <x:c r="N156" s="149" t="str">
        <x:f>IF(A156="","",IF(M156&lt;&gt;"CURRENT",0,IF(COUNTIFS('Role Requirements'!$A$6:$A$105,D156,'Role Requirements'!$B$6:$B$105,E156)+COUNTIFS('Role Requirements'!$A$6:$A$105,"All Officers",'Role Requirements'!$B$6:$B$105,E156)=0,0,IF(COUNTIFS($B$6:B156,B156,$D$6:D156,D156,$E$6:E156,E156,$M$6:M156,"CURRENT")=1,1,0))))</x:f>
      </x:c>
      <x:c r="O156" s="114"/>
      <x:c r="P156" s="115"/>
      <x:c r="Q156" s="117"/>
    </x:row>
    <x:row r="157">
      <x:c r="A157" s="114"/>
      <x:c r="B157" s="115"/>
      <x:c r="C157" s="115"/>
      <x:c r="D157" s="115"/>
      <x:c r="E157" s="115"/>
      <x:c r="F157" s="115"/>
      <x:c r="G157" s="134"/>
      <x:c r="H157" s="150"/>
      <x:c r="I157" s="146" t="str">
        <x:f>IF(E157="","",IFERROR(VLOOKUP(E157,'Course Catalog'!$A$6:$L$55,7,FALSE),0))</x:f>
      </x:c>
      <x:c r="J157" s="126" t="str">
        <x:f>IF(A157="","",IF(H157&gt;=I157,"Yes","No"))</x:f>
      </x:c>
      <x:c r="K157" s="151"/>
      <x:c r="L157" s="148" t="str">
        <x:f>IF(OR(A157="",K157=""),"",EDATE(K157,IFERROR(VLOOKUP(E157,'Course Catalog'!$A$6:$L$55,8,FALSE),'Settings'!$B$7)))</x:f>
      </x:c>
      <x:c r="M157" s="15" t="str">
        <x:f>IF(A157="","",IF(J157&lt;&gt;"Yes","NOT PASSED",IF(L157&lt;TODAY(),"EXPIRED","CURRENT")))</x:f>
      </x:c>
      <x:c r="N157" s="149" t="str">
        <x:f>IF(A157="","",IF(M157&lt;&gt;"CURRENT",0,IF(COUNTIFS('Role Requirements'!$A$6:$A$105,D157,'Role Requirements'!$B$6:$B$105,E157)+COUNTIFS('Role Requirements'!$A$6:$A$105,"All Officers",'Role Requirements'!$B$6:$B$105,E157)=0,0,IF(COUNTIFS($B$6:B157,B157,$D$6:D157,D157,$E$6:E157,E157,$M$6:M157,"CURRENT")=1,1,0))))</x:f>
      </x:c>
      <x:c r="O157" s="114"/>
      <x:c r="P157" s="115"/>
      <x:c r="Q157" s="117"/>
    </x:row>
    <x:row r="158">
      <x:c r="A158" s="114"/>
      <x:c r="B158" s="115"/>
      <x:c r="C158" s="115"/>
      <x:c r="D158" s="115"/>
      <x:c r="E158" s="115"/>
      <x:c r="F158" s="115"/>
      <x:c r="G158" s="134"/>
      <x:c r="H158" s="150"/>
      <x:c r="I158" s="146" t="str">
        <x:f>IF(E158="","",IFERROR(VLOOKUP(E158,'Course Catalog'!$A$6:$L$55,7,FALSE),0))</x:f>
      </x:c>
      <x:c r="J158" s="126" t="str">
        <x:f>IF(A158="","",IF(H158&gt;=I158,"Yes","No"))</x:f>
      </x:c>
      <x:c r="K158" s="151"/>
      <x:c r="L158" s="148" t="str">
        <x:f>IF(OR(A158="",K158=""),"",EDATE(K158,IFERROR(VLOOKUP(E158,'Course Catalog'!$A$6:$L$55,8,FALSE),'Settings'!$B$7)))</x:f>
      </x:c>
      <x:c r="M158" s="15" t="str">
        <x:f>IF(A158="","",IF(J158&lt;&gt;"Yes","NOT PASSED",IF(L158&lt;TODAY(),"EXPIRED","CURRENT")))</x:f>
      </x:c>
      <x:c r="N158" s="149" t="str">
        <x:f>IF(A158="","",IF(M158&lt;&gt;"CURRENT",0,IF(COUNTIFS('Role Requirements'!$A$6:$A$105,D158,'Role Requirements'!$B$6:$B$105,E158)+COUNTIFS('Role Requirements'!$A$6:$A$105,"All Officers",'Role Requirements'!$B$6:$B$105,E158)=0,0,IF(COUNTIFS($B$6:B158,B158,$D$6:D158,D158,$E$6:E158,E158,$M$6:M158,"CURRENT")=1,1,0))))</x:f>
      </x:c>
      <x:c r="O158" s="114"/>
      <x:c r="P158" s="115"/>
      <x:c r="Q158" s="117"/>
    </x:row>
    <x:row r="159">
      <x:c r="A159" s="114"/>
      <x:c r="B159" s="115"/>
      <x:c r="C159" s="115"/>
      <x:c r="D159" s="115"/>
      <x:c r="E159" s="115"/>
      <x:c r="F159" s="115"/>
      <x:c r="G159" s="134"/>
      <x:c r="H159" s="150"/>
      <x:c r="I159" s="146" t="str">
        <x:f>IF(E159="","",IFERROR(VLOOKUP(E159,'Course Catalog'!$A$6:$L$55,7,FALSE),0))</x:f>
      </x:c>
      <x:c r="J159" s="126" t="str">
        <x:f>IF(A159="","",IF(H159&gt;=I159,"Yes","No"))</x:f>
      </x:c>
      <x:c r="K159" s="151"/>
      <x:c r="L159" s="148" t="str">
        <x:f>IF(OR(A159="",K159=""),"",EDATE(K159,IFERROR(VLOOKUP(E159,'Course Catalog'!$A$6:$L$55,8,FALSE),'Settings'!$B$7)))</x:f>
      </x:c>
      <x:c r="M159" s="15" t="str">
        <x:f>IF(A159="","",IF(J159&lt;&gt;"Yes","NOT PASSED",IF(L159&lt;TODAY(),"EXPIRED","CURRENT")))</x:f>
      </x:c>
      <x:c r="N159" s="149" t="str">
        <x:f>IF(A159="","",IF(M159&lt;&gt;"CURRENT",0,IF(COUNTIFS('Role Requirements'!$A$6:$A$105,D159,'Role Requirements'!$B$6:$B$105,E159)+COUNTIFS('Role Requirements'!$A$6:$A$105,"All Officers",'Role Requirements'!$B$6:$B$105,E159)=0,0,IF(COUNTIFS($B$6:B159,B159,$D$6:D159,D159,$E$6:E159,E159,$M$6:M159,"CURRENT")=1,1,0))))</x:f>
      </x:c>
      <x:c r="O159" s="114"/>
      <x:c r="P159" s="115"/>
      <x:c r="Q159" s="117"/>
    </x:row>
    <x:row r="160">
      <x:c r="A160" s="114"/>
      <x:c r="B160" s="115"/>
      <x:c r="C160" s="115"/>
      <x:c r="D160" s="115"/>
      <x:c r="E160" s="115"/>
      <x:c r="F160" s="115"/>
      <x:c r="G160" s="134"/>
      <x:c r="H160" s="150"/>
      <x:c r="I160" s="146" t="str">
        <x:f>IF(E160="","",IFERROR(VLOOKUP(E160,'Course Catalog'!$A$6:$L$55,7,FALSE),0))</x:f>
      </x:c>
      <x:c r="J160" s="126" t="str">
        <x:f>IF(A160="","",IF(H160&gt;=I160,"Yes","No"))</x:f>
      </x:c>
      <x:c r="K160" s="151"/>
      <x:c r="L160" s="148" t="str">
        <x:f>IF(OR(A160="",K160=""),"",EDATE(K160,IFERROR(VLOOKUP(E160,'Course Catalog'!$A$6:$L$55,8,FALSE),'Settings'!$B$7)))</x:f>
      </x:c>
      <x:c r="M160" s="15" t="str">
        <x:f>IF(A160="","",IF(J160&lt;&gt;"Yes","NOT PASSED",IF(L160&lt;TODAY(),"EXPIRED","CURRENT")))</x:f>
      </x:c>
      <x:c r="N160" s="149" t="str">
        <x:f>IF(A160="","",IF(M160&lt;&gt;"CURRENT",0,IF(COUNTIFS('Role Requirements'!$A$6:$A$105,D160,'Role Requirements'!$B$6:$B$105,E160)+COUNTIFS('Role Requirements'!$A$6:$A$105,"All Officers",'Role Requirements'!$B$6:$B$105,E160)=0,0,IF(COUNTIFS($B$6:B160,B160,$D$6:D160,D160,$E$6:E160,E160,$M$6:M160,"CURRENT")=1,1,0))))</x:f>
      </x:c>
      <x:c r="O160" s="114"/>
      <x:c r="P160" s="115"/>
      <x:c r="Q160" s="117"/>
    </x:row>
    <x:row r="161">
      <x:c r="A161" s="114"/>
      <x:c r="B161" s="115"/>
      <x:c r="C161" s="115"/>
      <x:c r="D161" s="115"/>
      <x:c r="E161" s="115"/>
      <x:c r="F161" s="115"/>
      <x:c r="G161" s="134"/>
      <x:c r="H161" s="150"/>
      <x:c r="I161" s="146" t="str">
        <x:f>IF(E161="","",IFERROR(VLOOKUP(E161,'Course Catalog'!$A$6:$L$55,7,FALSE),0))</x:f>
      </x:c>
      <x:c r="J161" s="126" t="str">
        <x:f>IF(A161="","",IF(H161&gt;=I161,"Yes","No"))</x:f>
      </x:c>
      <x:c r="K161" s="151"/>
      <x:c r="L161" s="148" t="str">
        <x:f>IF(OR(A161="",K161=""),"",EDATE(K161,IFERROR(VLOOKUP(E161,'Course Catalog'!$A$6:$L$55,8,FALSE),'Settings'!$B$7)))</x:f>
      </x:c>
      <x:c r="M161" s="15" t="str">
        <x:f>IF(A161="","",IF(J161&lt;&gt;"Yes","NOT PASSED",IF(L161&lt;TODAY(),"EXPIRED","CURRENT")))</x:f>
      </x:c>
      <x:c r="N161" s="149" t="str">
        <x:f>IF(A161="","",IF(M161&lt;&gt;"CURRENT",0,IF(COUNTIFS('Role Requirements'!$A$6:$A$105,D161,'Role Requirements'!$B$6:$B$105,E161)+COUNTIFS('Role Requirements'!$A$6:$A$105,"All Officers",'Role Requirements'!$B$6:$B$105,E161)=0,0,IF(COUNTIFS($B$6:B161,B161,$D$6:D161,D161,$E$6:E161,E161,$M$6:M161,"CURRENT")=1,1,0))))</x:f>
      </x:c>
      <x:c r="O161" s="114"/>
      <x:c r="P161" s="115"/>
      <x:c r="Q161" s="117"/>
    </x:row>
    <x:row r="162">
      <x:c r="A162" s="114"/>
      <x:c r="B162" s="115"/>
      <x:c r="C162" s="115"/>
      <x:c r="D162" s="115"/>
      <x:c r="E162" s="115"/>
      <x:c r="F162" s="115"/>
      <x:c r="G162" s="134"/>
      <x:c r="H162" s="150"/>
      <x:c r="I162" s="146" t="str">
        <x:f>IF(E162="","",IFERROR(VLOOKUP(E162,'Course Catalog'!$A$6:$L$55,7,FALSE),0))</x:f>
      </x:c>
      <x:c r="J162" s="126" t="str">
        <x:f>IF(A162="","",IF(H162&gt;=I162,"Yes","No"))</x:f>
      </x:c>
      <x:c r="K162" s="151"/>
      <x:c r="L162" s="148" t="str">
        <x:f>IF(OR(A162="",K162=""),"",EDATE(K162,IFERROR(VLOOKUP(E162,'Course Catalog'!$A$6:$L$55,8,FALSE),'Settings'!$B$7)))</x:f>
      </x:c>
      <x:c r="M162" s="15" t="str">
        <x:f>IF(A162="","",IF(J162&lt;&gt;"Yes","NOT PASSED",IF(L162&lt;TODAY(),"EXPIRED","CURRENT")))</x:f>
      </x:c>
      <x:c r="N162" s="149" t="str">
        <x:f>IF(A162="","",IF(M162&lt;&gt;"CURRENT",0,IF(COUNTIFS('Role Requirements'!$A$6:$A$105,D162,'Role Requirements'!$B$6:$B$105,E162)+COUNTIFS('Role Requirements'!$A$6:$A$105,"All Officers",'Role Requirements'!$B$6:$B$105,E162)=0,0,IF(COUNTIFS($B$6:B162,B162,$D$6:D162,D162,$E$6:E162,E162,$M$6:M162,"CURRENT")=1,1,0))))</x:f>
      </x:c>
      <x:c r="O162" s="114"/>
      <x:c r="P162" s="115"/>
      <x:c r="Q162" s="117"/>
    </x:row>
    <x:row r="163">
      <x:c r="A163" s="114"/>
      <x:c r="B163" s="115"/>
      <x:c r="C163" s="115"/>
      <x:c r="D163" s="115"/>
      <x:c r="E163" s="115"/>
      <x:c r="F163" s="115"/>
      <x:c r="G163" s="134"/>
      <x:c r="H163" s="150"/>
      <x:c r="I163" s="146" t="str">
        <x:f>IF(E163="","",IFERROR(VLOOKUP(E163,'Course Catalog'!$A$6:$L$55,7,FALSE),0))</x:f>
      </x:c>
      <x:c r="J163" s="126" t="str">
        <x:f>IF(A163="","",IF(H163&gt;=I163,"Yes","No"))</x:f>
      </x:c>
      <x:c r="K163" s="151"/>
      <x:c r="L163" s="148" t="str">
        <x:f>IF(OR(A163="",K163=""),"",EDATE(K163,IFERROR(VLOOKUP(E163,'Course Catalog'!$A$6:$L$55,8,FALSE),'Settings'!$B$7)))</x:f>
      </x:c>
      <x:c r="M163" s="15" t="str">
        <x:f>IF(A163="","",IF(J163&lt;&gt;"Yes","NOT PASSED",IF(L163&lt;TODAY(),"EXPIRED","CURRENT")))</x:f>
      </x:c>
      <x:c r="N163" s="149" t="str">
        <x:f>IF(A163="","",IF(M163&lt;&gt;"CURRENT",0,IF(COUNTIFS('Role Requirements'!$A$6:$A$105,D163,'Role Requirements'!$B$6:$B$105,E163)+COUNTIFS('Role Requirements'!$A$6:$A$105,"All Officers",'Role Requirements'!$B$6:$B$105,E163)=0,0,IF(COUNTIFS($B$6:B163,B163,$D$6:D163,D163,$E$6:E163,E163,$M$6:M163,"CURRENT")=1,1,0))))</x:f>
      </x:c>
      <x:c r="O163" s="114"/>
      <x:c r="P163" s="115"/>
      <x:c r="Q163" s="117"/>
    </x:row>
    <x:row r="164">
      <x:c r="A164" s="114"/>
      <x:c r="B164" s="115"/>
      <x:c r="C164" s="115"/>
      <x:c r="D164" s="115"/>
      <x:c r="E164" s="115"/>
      <x:c r="F164" s="115"/>
      <x:c r="G164" s="134"/>
      <x:c r="H164" s="150"/>
      <x:c r="I164" s="146" t="str">
        <x:f>IF(E164="","",IFERROR(VLOOKUP(E164,'Course Catalog'!$A$6:$L$55,7,FALSE),0))</x:f>
      </x:c>
      <x:c r="J164" s="126" t="str">
        <x:f>IF(A164="","",IF(H164&gt;=I164,"Yes","No"))</x:f>
      </x:c>
      <x:c r="K164" s="151"/>
      <x:c r="L164" s="148" t="str">
        <x:f>IF(OR(A164="",K164=""),"",EDATE(K164,IFERROR(VLOOKUP(E164,'Course Catalog'!$A$6:$L$55,8,FALSE),'Settings'!$B$7)))</x:f>
      </x:c>
      <x:c r="M164" s="15" t="str">
        <x:f>IF(A164="","",IF(J164&lt;&gt;"Yes","NOT PASSED",IF(L164&lt;TODAY(),"EXPIRED","CURRENT")))</x:f>
      </x:c>
      <x:c r="N164" s="149" t="str">
        <x:f>IF(A164="","",IF(M164&lt;&gt;"CURRENT",0,IF(COUNTIFS('Role Requirements'!$A$6:$A$105,D164,'Role Requirements'!$B$6:$B$105,E164)+COUNTIFS('Role Requirements'!$A$6:$A$105,"All Officers",'Role Requirements'!$B$6:$B$105,E164)=0,0,IF(COUNTIFS($B$6:B164,B164,$D$6:D164,D164,$E$6:E164,E164,$M$6:M164,"CURRENT")=1,1,0))))</x:f>
      </x:c>
      <x:c r="O164" s="114"/>
      <x:c r="P164" s="115"/>
      <x:c r="Q164" s="117"/>
    </x:row>
    <x:row r="165">
      <x:c r="A165" s="114"/>
      <x:c r="B165" s="115"/>
      <x:c r="C165" s="115"/>
      <x:c r="D165" s="115"/>
      <x:c r="E165" s="115"/>
      <x:c r="F165" s="115"/>
      <x:c r="G165" s="134"/>
      <x:c r="H165" s="150"/>
      <x:c r="I165" s="146" t="str">
        <x:f>IF(E165="","",IFERROR(VLOOKUP(E165,'Course Catalog'!$A$6:$L$55,7,FALSE),0))</x:f>
      </x:c>
      <x:c r="J165" s="126" t="str">
        <x:f>IF(A165="","",IF(H165&gt;=I165,"Yes","No"))</x:f>
      </x:c>
      <x:c r="K165" s="151"/>
      <x:c r="L165" s="148" t="str">
        <x:f>IF(OR(A165="",K165=""),"",EDATE(K165,IFERROR(VLOOKUP(E165,'Course Catalog'!$A$6:$L$55,8,FALSE),'Settings'!$B$7)))</x:f>
      </x:c>
      <x:c r="M165" s="15" t="str">
        <x:f>IF(A165="","",IF(J165&lt;&gt;"Yes","NOT PASSED",IF(L165&lt;TODAY(),"EXPIRED","CURRENT")))</x:f>
      </x:c>
      <x:c r="N165" s="149" t="str">
        <x:f>IF(A165="","",IF(M165&lt;&gt;"CURRENT",0,IF(COUNTIFS('Role Requirements'!$A$6:$A$105,D165,'Role Requirements'!$B$6:$B$105,E165)+COUNTIFS('Role Requirements'!$A$6:$A$105,"All Officers",'Role Requirements'!$B$6:$B$105,E165)=0,0,IF(COUNTIFS($B$6:B165,B165,$D$6:D165,D165,$E$6:E165,E165,$M$6:M165,"CURRENT")=1,1,0))))</x:f>
      </x:c>
      <x:c r="O165" s="114"/>
      <x:c r="P165" s="115"/>
      <x:c r="Q165" s="117"/>
    </x:row>
    <x:row r="166">
      <x:c r="A166" s="114"/>
      <x:c r="B166" s="115"/>
      <x:c r="C166" s="115"/>
      <x:c r="D166" s="115"/>
      <x:c r="E166" s="115"/>
      <x:c r="F166" s="115"/>
      <x:c r="G166" s="134"/>
      <x:c r="H166" s="150"/>
      <x:c r="I166" s="146" t="str">
        <x:f>IF(E166="","",IFERROR(VLOOKUP(E166,'Course Catalog'!$A$6:$L$55,7,FALSE),0))</x:f>
      </x:c>
      <x:c r="J166" s="126" t="str">
        <x:f>IF(A166="","",IF(H166&gt;=I166,"Yes","No"))</x:f>
      </x:c>
      <x:c r="K166" s="151"/>
      <x:c r="L166" s="148" t="str">
        <x:f>IF(OR(A166="",K166=""),"",EDATE(K166,IFERROR(VLOOKUP(E166,'Course Catalog'!$A$6:$L$55,8,FALSE),'Settings'!$B$7)))</x:f>
      </x:c>
      <x:c r="M166" s="15" t="str">
        <x:f>IF(A166="","",IF(J166&lt;&gt;"Yes","NOT PASSED",IF(L166&lt;TODAY(),"EXPIRED","CURRENT")))</x:f>
      </x:c>
      <x:c r="N166" s="149" t="str">
        <x:f>IF(A166="","",IF(M166&lt;&gt;"CURRENT",0,IF(COUNTIFS('Role Requirements'!$A$6:$A$105,D166,'Role Requirements'!$B$6:$B$105,E166)+COUNTIFS('Role Requirements'!$A$6:$A$105,"All Officers",'Role Requirements'!$B$6:$B$105,E166)=0,0,IF(COUNTIFS($B$6:B166,B166,$D$6:D166,D166,$E$6:E166,E166,$M$6:M166,"CURRENT")=1,1,0))))</x:f>
      </x:c>
      <x:c r="O166" s="114"/>
      <x:c r="P166" s="115"/>
      <x:c r="Q166" s="117"/>
    </x:row>
    <x:row r="167">
      <x:c r="A167" s="114"/>
      <x:c r="B167" s="115"/>
      <x:c r="C167" s="115"/>
      <x:c r="D167" s="115"/>
      <x:c r="E167" s="115"/>
      <x:c r="F167" s="115"/>
      <x:c r="G167" s="134"/>
      <x:c r="H167" s="150"/>
      <x:c r="I167" s="146" t="str">
        <x:f>IF(E167="","",IFERROR(VLOOKUP(E167,'Course Catalog'!$A$6:$L$55,7,FALSE),0))</x:f>
      </x:c>
      <x:c r="J167" s="126" t="str">
        <x:f>IF(A167="","",IF(H167&gt;=I167,"Yes","No"))</x:f>
      </x:c>
      <x:c r="K167" s="151"/>
      <x:c r="L167" s="148" t="str">
        <x:f>IF(OR(A167="",K167=""),"",EDATE(K167,IFERROR(VLOOKUP(E167,'Course Catalog'!$A$6:$L$55,8,FALSE),'Settings'!$B$7)))</x:f>
      </x:c>
      <x:c r="M167" s="15" t="str">
        <x:f>IF(A167="","",IF(J167&lt;&gt;"Yes","NOT PASSED",IF(L167&lt;TODAY(),"EXPIRED","CURRENT")))</x:f>
      </x:c>
      <x:c r="N167" s="149" t="str">
        <x:f>IF(A167="","",IF(M167&lt;&gt;"CURRENT",0,IF(COUNTIFS('Role Requirements'!$A$6:$A$105,D167,'Role Requirements'!$B$6:$B$105,E167)+COUNTIFS('Role Requirements'!$A$6:$A$105,"All Officers",'Role Requirements'!$B$6:$B$105,E167)=0,0,IF(COUNTIFS($B$6:B167,B167,$D$6:D167,D167,$E$6:E167,E167,$M$6:M167,"CURRENT")=1,1,0))))</x:f>
      </x:c>
      <x:c r="O167" s="114"/>
      <x:c r="P167" s="115"/>
      <x:c r="Q167" s="117"/>
    </x:row>
    <x:row r="168">
      <x:c r="A168" s="114"/>
      <x:c r="B168" s="115"/>
      <x:c r="C168" s="115"/>
      <x:c r="D168" s="115"/>
      <x:c r="E168" s="115"/>
      <x:c r="F168" s="115"/>
      <x:c r="G168" s="134"/>
      <x:c r="H168" s="150"/>
      <x:c r="I168" s="146" t="str">
        <x:f>IF(E168="","",IFERROR(VLOOKUP(E168,'Course Catalog'!$A$6:$L$55,7,FALSE),0))</x:f>
      </x:c>
      <x:c r="J168" s="126" t="str">
        <x:f>IF(A168="","",IF(H168&gt;=I168,"Yes","No"))</x:f>
      </x:c>
      <x:c r="K168" s="151"/>
      <x:c r="L168" s="148" t="str">
        <x:f>IF(OR(A168="",K168=""),"",EDATE(K168,IFERROR(VLOOKUP(E168,'Course Catalog'!$A$6:$L$55,8,FALSE),'Settings'!$B$7)))</x:f>
      </x:c>
      <x:c r="M168" s="15" t="str">
        <x:f>IF(A168="","",IF(J168&lt;&gt;"Yes","NOT PASSED",IF(L168&lt;TODAY(),"EXPIRED","CURRENT")))</x:f>
      </x:c>
      <x:c r="N168" s="149" t="str">
        <x:f>IF(A168="","",IF(M168&lt;&gt;"CURRENT",0,IF(COUNTIFS('Role Requirements'!$A$6:$A$105,D168,'Role Requirements'!$B$6:$B$105,E168)+COUNTIFS('Role Requirements'!$A$6:$A$105,"All Officers",'Role Requirements'!$B$6:$B$105,E168)=0,0,IF(COUNTIFS($B$6:B168,B168,$D$6:D168,D168,$E$6:E168,E168,$M$6:M168,"CURRENT")=1,1,0))))</x:f>
      </x:c>
      <x:c r="O168" s="114"/>
      <x:c r="P168" s="115"/>
      <x:c r="Q168" s="117"/>
    </x:row>
    <x:row r="169">
      <x:c r="A169" s="114"/>
      <x:c r="B169" s="115"/>
      <x:c r="C169" s="115"/>
      <x:c r="D169" s="115"/>
      <x:c r="E169" s="115"/>
      <x:c r="F169" s="115"/>
      <x:c r="G169" s="134"/>
      <x:c r="H169" s="150"/>
      <x:c r="I169" s="146" t="str">
        <x:f>IF(E169="","",IFERROR(VLOOKUP(E169,'Course Catalog'!$A$6:$L$55,7,FALSE),0))</x:f>
      </x:c>
      <x:c r="J169" s="126" t="str">
        <x:f>IF(A169="","",IF(H169&gt;=I169,"Yes","No"))</x:f>
      </x:c>
      <x:c r="K169" s="151"/>
      <x:c r="L169" s="148" t="str">
        <x:f>IF(OR(A169="",K169=""),"",EDATE(K169,IFERROR(VLOOKUP(E169,'Course Catalog'!$A$6:$L$55,8,FALSE),'Settings'!$B$7)))</x:f>
      </x:c>
      <x:c r="M169" s="15" t="str">
        <x:f>IF(A169="","",IF(J169&lt;&gt;"Yes","NOT PASSED",IF(L169&lt;TODAY(),"EXPIRED","CURRENT")))</x:f>
      </x:c>
      <x:c r="N169" s="149" t="str">
        <x:f>IF(A169="","",IF(M169&lt;&gt;"CURRENT",0,IF(COUNTIFS('Role Requirements'!$A$6:$A$105,D169,'Role Requirements'!$B$6:$B$105,E169)+COUNTIFS('Role Requirements'!$A$6:$A$105,"All Officers",'Role Requirements'!$B$6:$B$105,E169)=0,0,IF(COUNTIFS($B$6:B169,B169,$D$6:D169,D169,$E$6:E169,E169,$M$6:M169,"CURRENT")=1,1,0))))</x:f>
      </x:c>
      <x:c r="O169" s="114"/>
      <x:c r="P169" s="115"/>
      <x:c r="Q169" s="117"/>
    </x:row>
    <x:row r="170">
      <x:c r="A170" s="114"/>
      <x:c r="B170" s="115"/>
      <x:c r="C170" s="115"/>
      <x:c r="D170" s="115"/>
      <x:c r="E170" s="115"/>
      <x:c r="F170" s="115"/>
      <x:c r="G170" s="134"/>
      <x:c r="H170" s="150"/>
      <x:c r="I170" s="146" t="str">
        <x:f>IF(E170="","",IFERROR(VLOOKUP(E170,'Course Catalog'!$A$6:$L$55,7,FALSE),0))</x:f>
      </x:c>
      <x:c r="J170" s="126" t="str">
        <x:f>IF(A170="","",IF(H170&gt;=I170,"Yes","No"))</x:f>
      </x:c>
      <x:c r="K170" s="151"/>
      <x:c r="L170" s="148" t="str">
        <x:f>IF(OR(A170="",K170=""),"",EDATE(K170,IFERROR(VLOOKUP(E170,'Course Catalog'!$A$6:$L$55,8,FALSE),'Settings'!$B$7)))</x:f>
      </x:c>
      <x:c r="M170" s="15" t="str">
        <x:f>IF(A170="","",IF(J170&lt;&gt;"Yes","NOT PASSED",IF(L170&lt;TODAY(),"EXPIRED","CURRENT")))</x:f>
      </x:c>
      <x:c r="N170" s="149" t="str">
        <x:f>IF(A170="","",IF(M170&lt;&gt;"CURRENT",0,IF(COUNTIFS('Role Requirements'!$A$6:$A$105,D170,'Role Requirements'!$B$6:$B$105,E170)+COUNTIFS('Role Requirements'!$A$6:$A$105,"All Officers",'Role Requirements'!$B$6:$B$105,E170)=0,0,IF(COUNTIFS($B$6:B170,B170,$D$6:D170,D170,$E$6:E170,E170,$M$6:M170,"CURRENT")=1,1,0))))</x:f>
      </x:c>
      <x:c r="O170" s="114"/>
      <x:c r="P170" s="115"/>
      <x:c r="Q170" s="117"/>
    </x:row>
    <x:row r="171">
      <x:c r="A171" s="114"/>
      <x:c r="B171" s="115"/>
      <x:c r="C171" s="115"/>
      <x:c r="D171" s="115"/>
      <x:c r="E171" s="115"/>
      <x:c r="F171" s="115"/>
      <x:c r="G171" s="134"/>
      <x:c r="H171" s="150"/>
      <x:c r="I171" s="146" t="str">
        <x:f>IF(E171="","",IFERROR(VLOOKUP(E171,'Course Catalog'!$A$6:$L$55,7,FALSE),0))</x:f>
      </x:c>
      <x:c r="J171" s="126" t="str">
        <x:f>IF(A171="","",IF(H171&gt;=I171,"Yes","No"))</x:f>
      </x:c>
      <x:c r="K171" s="151"/>
      <x:c r="L171" s="148" t="str">
        <x:f>IF(OR(A171="",K171=""),"",EDATE(K171,IFERROR(VLOOKUP(E171,'Course Catalog'!$A$6:$L$55,8,FALSE),'Settings'!$B$7)))</x:f>
      </x:c>
      <x:c r="M171" s="15" t="str">
        <x:f>IF(A171="","",IF(J171&lt;&gt;"Yes","NOT PASSED",IF(L171&lt;TODAY(),"EXPIRED","CURRENT")))</x:f>
      </x:c>
      <x:c r="N171" s="149" t="str">
        <x:f>IF(A171="","",IF(M171&lt;&gt;"CURRENT",0,IF(COUNTIFS('Role Requirements'!$A$6:$A$105,D171,'Role Requirements'!$B$6:$B$105,E171)+COUNTIFS('Role Requirements'!$A$6:$A$105,"All Officers",'Role Requirements'!$B$6:$B$105,E171)=0,0,IF(COUNTIFS($B$6:B171,B171,$D$6:D171,D171,$E$6:E171,E171,$M$6:M171,"CURRENT")=1,1,0))))</x:f>
      </x:c>
      <x:c r="O171" s="114"/>
      <x:c r="P171" s="115"/>
      <x:c r="Q171" s="117"/>
    </x:row>
    <x:row r="172">
      <x:c r="A172" s="114"/>
      <x:c r="B172" s="115"/>
      <x:c r="C172" s="115"/>
      <x:c r="D172" s="115"/>
      <x:c r="E172" s="115"/>
      <x:c r="F172" s="115"/>
      <x:c r="G172" s="134"/>
      <x:c r="H172" s="150"/>
      <x:c r="I172" s="146" t="str">
        <x:f>IF(E172="","",IFERROR(VLOOKUP(E172,'Course Catalog'!$A$6:$L$55,7,FALSE),0))</x:f>
      </x:c>
      <x:c r="J172" s="126" t="str">
        <x:f>IF(A172="","",IF(H172&gt;=I172,"Yes","No"))</x:f>
      </x:c>
      <x:c r="K172" s="151"/>
      <x:c r="L172" s="148" t="str">
        <x:f>IF(OR(A172="",K172=""),"",EDATE(K172,IFERROR(VLOOKUP(E172,'Course Catalog'!$A$6:$L$55,8,FALSE),'Settings'!$B$7)))</x:f>
      </x:c>
      <x:c r="M172" s="15" t="str">
        <x:f>IF(A172="","",IF(J172&lt;&gt;"Yes","NOT PASSED",IF(L172&lt;TODAY(),"EXPIRED","CURRENT")))</x:f>
      </x:c>
      <x:c r="N172" s="149" t="str">
        <x:f>IF(A172="","",IF(M172&lt;&gt;"CURRENT",0,IF(COUNTIFS('Role Requirements'!$A$6:$A$105,D172,'Role Requirements'!$B$6:$B$105,E172)+COUNTIFS('Role Requirements'!$A$6:$A$105,"All Officers",'Role Requirements'!$B$6:$B$105,E172)=0,0,IF(COUNTIFS($B$6:B172,B172,$D$6:D172,D172,$E$6:E172,E172,$M$6:M172,"CURRENT")=1,1,0))))</x:f>
      </x:c>
      <x:c r="O172" s="114"/>
      <x:c r="P172" s="115"/>
      <x:c r="Q172" s="117"/>
    </x:row>
    <x:row r="173">
      <x:c r="A173" s="114"/>
      <x:c r="B173" s="115"/>
      <x:c r="C173" s="115"/>
      <x:c r="D173" s="115"/>
      <x:c r="E173" s="115"/>
      <x:c r="F173" s="115"/>
      <x:c r="G173" s="134"/>
      <x:c r="H173" s="150"/>
      <x:c r="I173" s="146" t="str">
        <x:f>IF(E173="","",IFERROR(VLOOKUP(E173,'Course Catalog'!$A$6:$L$55,7,FALSE),0))</x:f>
      </x:c>
      <x:c r="J173" s="126" t="str">
        <x:f>IF(A173="","",IF(H173&gt;=I173,"Yes","No"))</x:f>
      </x:c>
      <x:c r="K173" s="151"/>
      <x:c r="L173" s="148" t="str">
        <x:f>IF(OR(A173="",K173=""),"",EDATE(K173,IFERROR(VLOOKUP(E173,'Course Catalog'!$A$6:$L$55,8,FALSE),'Settings'!$B$7)))</x:f>
      </x:c>
      <x:c r="M173" s="15" t="str">
        <x:f>IF(A173="","",IF(J173&lt;&gt;"Yes","NOT PASSED",IF(L173&lt;TODAY(),"EXPIRED","CURRENT")))</x:f>
      </x:c>
      <x:c r="N173" s="149" t="str">
        <x:f>IF(A173="","",IF(M173&lt;&gt;"CURRENT",0,IF(COUNTIFS('Role Requirements'!$A$6:$A$105,D173,'Role Requirements'!$B$6:$B$105,E173)+COUNTIFS('Role Requirements'!$A$6:$A$105,"All Officers",'Role Requirements'!$B$6:$B$105,E173)=0,0,IF(COUNTIFS($B$6:B173,B173,$D$6:D173,D173,$E$6:E173,E173,$M$6:M173,"CURRENT")=1,1,0))))</x:f>
      </x:c>
      <x:c r="O173" s="114"/>
      <x:c r="P173" s="115"/>
      <x:c r="Q173" s="117"/>
    </x:row>
    <x:row r="174">
      <x:c r="A174" s="114"/>
      <x:c r="B174" s="115"/>
      <x:c r="C174" s="115"/>
      <x:c r="D174" s="115"/>
      <x:c r="E174" s="115"/>
      <x:c r="F174" s="115"/>
      <x:c r="G174" s="134"/>
      <x:c r="H174" s="150"/>
      <x:c r="I174" s="146" t="str">
        <x:f>IF(E174="","",IFERROR(VLOOKUP(E174,'Course Catalog'!$A$6:$L$55,7,FALSE),0))</x:f>
      </x:c>
      <x:c r="J174" s="126" t="str">
        <x:f>IF(A174="","",IF(H174&gt;=I174,"Yes","No"))</x:f>
      </x:c>
      <x:c r="K174" s="151"/>
      <x:c r="L174" s="148" t="str">
        <x:f>IF(OR(A174="",K174=""),"",EDATE(K174,IFERROR(VLOOKUP(E174,'Course Catalog'!$A$6:$L$55,8,FALSE),'Settings'!$B$7)))</x:f>
      </x:c>
      <x:c r="M174" s="15" t="str">
        <x:f>IF(A174="","",IF(J174&lt;&gt;"Yes","NOT PASSED",IF(L174&lt;TODAY(),"EXPIRED","CURRENT")))</x:f>
      </x:c>
      <x:c r="N174" s="149" t="str">
        <x:f>IF(A174="","",IF(M174&lt;&gt;"CURRENT",0,IF(COUNTIFS('Role Requirements'!$A$6:$A$105,D174,'Role Requirements'!$B$6:$B$105,E174)+COUNTIFS('Role Requirements'!$A$6:$A$105,"All Officers",'Role Requirements'!$B$6:$B$105,E174)=0,0,IF(COUNTIFS($B$6:B174,B174,$D$6:D174,D174,$E$6:E174,E174,$M$6:M174,"CURRENT")=1,1,0))))</x:f>
      </x:c>
      <x:c r="O174" s="114"/>
      <x:c r="P174" s="115"/>
      <x:c r="Q174" s="117"/>
    </x:row>
    <x:row r="175">
      <x:c r="A175" s="114"/>
      <x:c r="B175" s="115"/>
      <x:c r="C175" s="115"/>
      <x:c r="D175" s="115"/>
      <x:c r="E175" s="115"/>
      <x:c r="F175" s="115"/>
      <x:c r="G175" s="134"/>
      <x:c r="H175" s="150"/>
      <x:c r="I175" s="146" t="str">
        <x:f>IF(E175="","",IFERROR(VLOOKUP(E175,'Course Catalog'!$A$6:$L$55,7,FALSE),0))</x:f>
      </x:c>
      <x:c r="J175" s="126" t="str">
        <x:f>IF(A175="","",IF(H175&gt;=I175,"Yes","No"))</x:f>
      </x:c>
      <x:c r="K175" s="151"/>
      <x:c r="L175" s="148" t="str">
        <x:f>IF(OR(A175="",K175=""),"",EDATE(K175,IFERROR(VLOOKUP(E175,'Course Catalog'!$A$6:$L$55,8,FALSE),'Settings'!$B$7)))</x:f>
      </x:c>
      <x:c r="M175" s="15" t="str">
        <x:f>IF(A175="","",IF(J175&lt;&gt;"Yes","NOT PASSED",IF(L175&lt;TODAY(),"EXPIRED","CURRENT")))</x:f>
      </x:c>
      <x:c r="N175" s="149" t="str">
        <x:f>IF(A175="","",IF(M175&lt;&gt;"CURRENT",0,IF(COUNTIFS('Role Requirements'!$A$6:$A$105,D175,'Role Requirements'!$B$6:$B$105,E175)+COUNTIFS('Role Requirements'!$A$6:$A$105,"All Officers",'Role Requirements'!$B$6:$B$105,E175)=0,0,IF(COUNTIFS($B$6:B175,B175,$D$6:D175,D175,$E$6:E175,E175,$M$6:M175,"CURRENT")=1,1,0))))</x:f>
      </x:c>
      <x:c r="O175" s="114"/>
      <x:c r="P175" s="115"/>
      <x:c r="Q175" s="117"/>
    </x:row>
    <x:row r="176">
      <x:c r="A176" s="114"/>
      <x:c r="B176" s="115"/>
      <x:c r="C176" s="115"/>
      <x:c r="D176" s="115"/>
      <x:c r="E176" s="115"/>
      <x:c r="F176" s="115"/>
      <x:c r="G176" s="134"/>
      <x:c r="H176" s="150"/>
      <x:c r="I176" s="146" t="str">
        <x:f>IF(E176="","",IFERROR(VLOOKUP(E176,'Course Catalog'!$A$6:$L$55,7,FALSE),0))</x:f>
      </x:c>
      <x:c r="J176" s="126" t="str">
        <x:f>IF(A176="","",IF(H176&gt;=I176,"Yes","No"))</x:f>
      </x:c>
      <x:c r="K176" s="151"/>
      <x:c r="L176" s="148" t="str">
        <x:f>IF(OR(A176="",K176=""),"",EDATE(K176,IFERROR(VLOOKUP(E176,'Course Catalog'!$A$6:$L$55,8,FALSE),'Settings'!$B$7)))</x:f>
      </x:c>
      <x:c r="M176" s="15" t="str">
        <x:f>IF(A176="","",IF(J176&lt;&gt;"Yes","NOT PASSED",IF(L176&lt;TODAY(),"EXPIRED","CURRENT")))</x:f>
      </x:c>
      <x:c r="N176" s="149" t="str">
        <x:f>IF(A176="","",IF(M176&lt;&gt;"CURRENT",0,IF(COUNTIFS('Role Requirements'!$A$6:$A$105,D176,'Role Requirements'!$B$6:$B$105,E176)+COUNTIFS('Role Requirements'!$A$6:$A$105,"All Officers",'Role Requirements'!$B$6:$B$105,E176)=0,0,IF(COUNTIFS($B$6:B176,B176,$D$6:D176,D176,$E$6:E176,E176,$M$6:M176,"CURRENT")=1,1,0))))</x:f>
      </x:c>
      <x:c r="O176" s="114"/>
      <x:c r="P176" s="115"/>
      <x:c r="Q176" s="117"/>
    </x:row>
    <x:row r="177">
      <x:c r="A177" s="114"/>
      <x:c r="B177" s="115"/>
      <x:c r="C177" s="115"/>
      <x:c r="D177" s="115"/>
      <x:c r="E177" s="115"/>
      <x:c r="F177" s="115"/>
      <x:c r="G177" s="134"/>
      <x:c r="H177" s="150"/>
      <x:c r="I177" s="146" t="str">
        <x:f>IF(E177="","",IFERROR(VLOOKUP(E177,'Course Catalog'!$A$6:$L$55,7,FALSE),0))</x:f>
      </x:c>
      <x:c r="J177" s="126" t="str">
        <x:f>IF(A177="","",IF(H177&gt;=I177,"Yes","No"))</x:f>
      </x:c>
      <x:c r="K177" s="151"/>
      <x:c r="L177" s="148" t="str">
        <x:f>IF(OR(A177="",K177=""),"",EDATE(K177,IFERROR(VLOOKUP(E177,'Course Catalog'!$A$6:$L$55,8,FALSE),'Settings'!$B$7)))</x:f>
      </x:c>
      <x:c r="M177" s="15" t="str">
        <x:f>IF(A177="","",IF(J177&lt;&gt;"Yes","NOT PASSED",IF(L177&lt;TODAY(),"EXPIRED","CURRENT")))</x:f>
      </x:c>
      <x:c r="N177" s="149" t="str">
        <x:f>IF(A177="","",IF(M177&lt;&gt;"CURRENT",0,IF(COUNTIFS('Role Requirements'!$A$6:$A$105,D177,'Role Requirements'!$B$6:$B$105,E177)+COUNTIFS('Role Requirements'!$A$6:$A$105,"All Officers",'Role Requirements'!$B$6:$B$105,E177)=0,0,IF(COUNTIFS($B$6:B177,B177,$D$6:D177,D177,$E$6:E177,E177,$M$6:M177,"CURRENT")=1,1,0))))</x:f>
      </x:c>
      <x:c r="O177" s="114"/>
      <x:c r="P177" s="115"/>
      <x:c r="Q177" s="117"/>
    </x:row>
    <x:row r="178">
      <x:c r="A178" s="114"/>
      <x:c r="B178" s="115"/>
      <x:c r="C178" s="115"/>
      <x:c r="D178" s="115"/>
      <x:c r="E178" s="115"/>
      <x:c r="F178" s="115"/>
      <x:c r="G178" s="134"/>
      <x:c r="H178" s="150"/>
      <x:c r="I178" s="146" t="str">
        <x:f>IF(E178="","",IFERROR(VLOOKUP(E178,'Course Catalog'!$A$6:$L$55,7,FALSE),0))</x:f>
      </x:c>
      <x:c r="J178" s="126" t="str">
        <x:f>IF(A178="","",IF(H178&gt;=I178,"Yes","No"))</x:f>
      </x:c>
      <x:c r="K178" s="151"/>
      <x:c r="L178" s="148" t="str">
        <x:f>IF(OR(A178="",K178=""),"",EDATE(K178,IFERROR(VLOOKUP(E178,'Course Catalog'!$A$6:$L$55,8,FALSE),'Settings'!$B$7)))</x:f>
      </x:c>
      <x:c r="M178" s="15" t="str">
        <x:f>IF(A178="","",IF(J178&lt;&gt;"Yes","NOT PASSED",IF(L178&lt;TODAY(),"EXPIRED","CURRENT")))</x:f>
      </x:c>
      <x:c r="N178" s="149" t="str">
        <x:f>IF(A178="","",IF(M178&lt;&gt;"CURRENT",0,IF(COUNTIFS('Role Requirements'!$A$6:$A$105,D178,'Role Requirements'!$B$6:$B$105,E178)+COUNTIFS('Role Requirements'!$A$6:$A$105,"All Officers",'Role Requirements'!$B$6:$B$105,E178)=0,0,IF(COUNTIFS($B$6:B178,B178,$D$6:D178,D178,$E$6:E178,E178,$M$6:M178,"CURRENT")=1,1,0))))</x:f>
      </x:c>
      <x:c r="O178" s="114"/>
      <x:c r="P178" s="115"/>
      <x:c r="Q178" s="117"/>
    </x:row>
    <x:row r="179">
      <x:c r="A179" s="114"/>
      <x:c r="B179" s="115"/>
      <x:c r="C179" s="115"/>
      <x:c r="D179" s="115"/>
      <x:c r="E179" s="115"/>
      <x:c r="F179" s="115"/>
      <x:c r="G179" s="134"/>
      <x:c r="H179" s="150"/>
      <x:c r="I179" s="146" t="str">
        <x:f>IF(E179="","",IFERROR(VLOOKUP(E179,'Course Catalog'!$A$6:$L$55,7,FALSE),0))</x:f>
      </x:c>
      <x:c r="J179" s="126" t="str">
        <x:f>IF(A179="","",IF(H179&gt;=I179,"Yes","No"))</x:f>
      </x:c>
      <x:c r="K179" s="151"/>
      <x:c r="L179" s="148" t="str">
        <x:f>IF(OR(A179="",K179=""),"",EDATE(K179,IFERROR(VLOOKUP(E179,'Course Catalog'!$A$6:$L$55,8,FALSE),'Settings'!$B$7)))</x:f>
      </x:c>
      <x:c r="M179" s="15" t="str">
        <x:f>IF(A179="","",IF(J179&lt;&gt;"Yes","NOT PASSED",IF(L179&lt;TODAY(),"EXPIRED","CURRENT")))</x:f>
      </x:c>
      <x:c r="N179" s="149" t="str">
        <x:f>IF(A179="","",IF(M179&lt;&gt;"CURRENT",0,IF(COUNTIFS('Role Requirements'!$A$6:$A$105,D179,'Role Requirements'!$B$6:$B$105,E179)+COUNTIFS('Role Requirements'!$A$6:$A$105,"All Officers",'Role Requirements'!$B$6:$B$105,E179)=0,0,IF(COUNTIFS($B$6:B179,B179,$D$6:D179,D179,$E$6:E179,E179,$M$6:M179,"CURRENT")=1,1,0))))</x:f>
      </x:c>
      <x:c r="O179" s="114"/>
      <x:c r="P179" s="115"/>
      <x:c r="Q179" s="117"/>
    </x:row>
    <x:row r="180">
      <x:c r="A180" s="114"/>
      <x:c r="B180" s="115"/>
      <x:c r="C180" s="115"/>
      <x:c r="D180" s="115"/>
      <x:c r="E180" s="115"/>
      <x:c r="F180" s="115"/>
      <x:c r="G180" s="134"/>
      <x:c r="H180" s="150"/>
      <x:c r="I180" s="146" t="str">
        <x:f>IF(E180="","",IFERROR(VLOOKUP(E180,'Course Catalog'!$A$6:$L$55,7,FALSE),0))</x:f>
      </x:c>
      <x:c r="J180" s="126" t="str">
        <x:f>IF(A180="","",IF(H180&gt;=I180,"Yes","No"))</x:f>
      </x:c>
      <x:c r="K180" s="151"/>
      <x:c r="L180" s="148" t="str">
        <x:f>IF(OR(A180="",K180=""),"",EDATE(K180,IFERROR(VLOOKUP(E180,'Course Catalog'!$A$6:$L$55,8,FALSE),'Settings'!$B$7)))</x:f>
      </x:c>
      <x:c r="M180" s="15" t="str">
        <x:f>IF(A180="","",IF(J180&lt;&gt;"Yes","NOT PASSED",IF(L180&lt;TODAY(),"EXPIRED","CURRENT")))</x:f>
      </x:c>
      <x:c r="N180" s="149" t="str">
        <x:f>IF(A180="","",IF(M180&lt;&gt;"CURRENT",0,IF(COUNTIFS('Role Requirements'!$A$6:$A$105,D180,'Role Requirements'!$B$6:$B$105,E180)+COUNTIFS('Role Requirements'!$A$6:$A$105,"All Officers",'Role Requirements'!$B$6:$B$105,E180)=0,0,IF(COUNTIFS($B$6:B180,B180,$D$6:D180,D180,$E$6:E180,E180,$M$6:M180,"CURRENT")=1,1,0))))</x:f>
      </x:c>
      <x:c r="O180" s="114"/>
      <x:c r="P180" s="115"/>
      <x:c r="Q180" s="117"/>
    </x:row>
    <x:row r="181">
      <x:c r="A181" s="114"/>
      <x:c r="B181" s="115"/>
      <x:c r="C181" s="115"/>
      <x:c r="D181" s="115"/>
      <x:c r="E181" s="115"/>
      <x:c r="F181" s="115"/>
      <x:c r="G181" s="134"/>
      <x:c r="H181" s="150"/>
      <x:c r="I181" s="146" t="str">
        <x:f>IF(E181="","",IFERROR(VLOOKUP(E181,'Course Catalog'!$A$6:$L$55,7,FALSE),0))</x:f>
      </x:c>
      <x:c r="J181" s="126" t="str">
        <x:f>IF(A181="","",IF(H181&gt;=I181,"Yes","No"))</x:f>
      </x:c>
      <x:c r="K181" s="151"/>
      <x:c r="L181" s="148" t="str">
        <x:f>IF(OR(A181="",K181=""),"",EDATE(K181,IFERROR(VLOOKUP(E181,'Course Catalog'!$A$6:$L$55,8,FALSE),'Settings'!$B$7)))</x:f>
      </x:c>
      <x:c r="M181" s="15" t="str">
        <x:f>IF(A181="","",IF(J181&lt;&gt;"Yes","NOT PASSED",IF(L181&lt;TODAY(),"EXPIRED","CURRENT")))</x:f>
      </x:c>
      <x:c r="N181" s="149" t="str">
        <x:f>IF(A181="","",IF(M181&lt;&gt;"CURRENT",0,IF(COUNTIFS('Role Requirements'!$A$6:$A$105,D181,'Role Requirements'!$B$6:$B$105,E181)+COUNTIFS('Role Requirements'!$A$6:$A$105,"All Officers",'Role Requirements'!$B$6:$B$105,E181)=0,0,IF(COUNTIFS($B$6:B181,B181,$D$6:D181,D181,$E$6:E181,E181,$M$6:M181,"CURRENT")=1,1,0))))</x:f>
      </x:c>
      <x:c r="O181" s="114"/>
      <x:c r="P181" s="115"/>
      <x:c r="Q181" s="117"/>
    </x:row>
    <x:row r="182">
      <x:c r="A182" s="114"/>
      <x:c r="B182" s="115"/>
      <x:c r="C182" s="115"/>
      <x:c r="D182" s="115"/>
      <x:c r="E182" s="115"/>
      <x:c r="F182" s="115"/>
      <x:c r="G182" s="134"/>
      <x:c r="H182" s="150"/>
      <x:c r="I182" s="146" t="str">
        <x:f>IF(E182="","",IFERROR(VLOOKUP(E182,'Course Catalog'!$A$6:$L$55,7,FALSE),0))</x:f>
      </x:c>
      <x:c r="J182" s="126" t="str">
        <x:f>IF(A182="","",IF(H182&gt;=I182,"Yes","No"))</x:f>
      </x:c>
      <x:c r="K182" s="151"/>
      <x:c r="L182" s="148" t="str">
        <x:f>IF(OR(A182="",K182=""),"",EDATE(K182,IFERROR(VLOOKUP(E182,'Course Catalog'!$A$6:$L$55,8,FALSE),'Settings'!$B$7)))</x:f>
      </x:c>
      <x:c r="M182" s="15" t="str">
        <x:f>IF(A182="","",IF(J182&lt;&gt;"Yes","NOT PASSED",IF(L182&lt;TODAY(),"EXPIRED","CURRENT")))</x:f>
      </x:c>
      <x:c r="N182" s="149" t="str">
        <x:f>IF(A182="","",IF(M182&lt;&gt;"CURRENT",0,IF(COUNTIFS('Role Requirements'!$A$6:$A$105,D182,'Role Requirements'!$B$6:$B$105,E182)+COUNTIFS('Role Requirements'!$A$6:$A$105,"All Officers",'Role Requirements'!$B$6:$B$105,E182)=0,0,IF(COUNTIFS($B$6:B182,B182,$D$6:D182,D182,$E$6:E182,E182,$M$6:M182,"CURRENT")=1,1,0))))</x:f>
      </x:c>
      <x:c r="O182" s="114"/>
      <x:c r="P182" s="115"/>
      <x:c r="Q182" s="117"/>
    </x:row>
    <x:row r="183">
      <x:c r="A183" s="114"/>
      <x:c r="B183" s="115"/>
      <x:c r="C183" s="115"/>
      <x:c r="D183" s="115"/>
      <x:c r="E183" s="115"/>
      <x:c r="F183" s="115"/>
      <x:c r="G183" s="134"/>
      <x:c r="H183" s="150"/>
      <x:c r="I183" s="146" t="str">
        <x:f>IF(E183="","",IFERROR(VLOOKUP(E183,'Course Catalog'!$A$6:$L$55,7,FALSE),0))</x:f>
      </x:c>
      <x:c r="J183" s="126" t="str">
        <x:f>IF(A183="","",IF(H183&gt;=I183,"Yes","No"))</x:f>
      </x:c>
      <x:c r="K183" s="151"/>
      <x:c r="L183" s="148" t="str">
        <x:f>IF(OR(A183="",K183=""),"",EDATE(K183,IFERROR(VLOOKUP(E183,'Course Catalog'!$A$6:$L$55,8,FALSE),'Settings'!$B$7)))</x:f>
      </x:c>
      <x:c r="M183" s="15" t="str">
        <x:f>IF(A183="","",IF(J183&lt;&gt;"Yes","NOT PASSED",IF(L183&lt;TODAY(),"EXPIRED","CURRENT")))</x:f>
      </x:c>
      <x:c r="N183" s="149" t="str">
        <x:f>IF(A183="","",IF(M183&lt;&gt;"CURRENT",0,IF(COUNTIFS('Role Requirements'!$A$6:$A$105,D183,'Role Requirements'!$B$6:$B$105,E183)+COUNTIFS('Role Requirements'!$A$6:$A$105,"All Officers",'Role Requirements'!$B$6:$B$105,E183)=0,0,IF(COUNTIFS($B$6:B183,B183,$D$6:D183,D183,$E$6:E183,E183,$M$6:M183,"CURRENT")=1,1,0))))</x:f>
      </x:c>
      <x:c r="O183" s="114"/>
      <x:c r="P183" s="115"/>
      <x:c r="Q183" s="117"/>
    </x:row>
    <x:row r="184">
      <x:c r="A184" s="114"/>
      <x:c r="B184" s="115"/>
      <x:c r="C184" s="115"/>
      <x:c r="D184" s="115"/>
      <x:c r="E184" s="115"/>
      <x:c r="F184" s="115"/>
      <x:c r="G184" s="134"/>
      <x:c r="H184" s="150"/>
      <x:c r="I184" s="146" t="str">
        <x:f>IF(E184="","",IFERROR(VLOOKUP(E184,'Course Catalog'!$A$6:$L$55,7,FALSE),0))</x:f>
      </x:c>
      <x:c r="J184" s="126" t="str">
        <x:f>IF(A184="","",IF(H184&gt;=I184,"Yes","No"))</x:f>
      </x:c>
      <x:c r="K184" s="151"/>
      <x:c r="L184" s="148" t="str">
        <x:f>IF(OR(A184="",K184=""),"",EDATE(K184,IFERROR(VLOOKUP(E184,'Course Catalog'!$A$6:$L$55,8,FALSE),'Settings'!$B$7)))</x:f>
      </x:c>
      <x:c r="M184" s="15" t="str">
        <x:f>IF(A184="","",IF(J184&lt;&gt;"Yes","NOT PASSED",IF(L184&lt;TODAY(),"EXPIRED","CURRENT")))</x:f>
      </x:c>
      <x:c r="N184" s="149" t="str">
        <x:f>IF(A184="","",IF(M184&lt;&gt;"CURRENT",0,IF(COUNTIFS('Role Requirements'!$A$6:$A$105,D184,'Role Requirements'!$B$6:$B$105,E184)+COUNTIFS('Role Requirements'!$A$6:$A$105,"All Officers",'Role Requirements'!$B$6:$B$105,E184)=0,0,IF(COUNTIFS($B$6:B184,B184,$D$6:D184,D184,$E$6:E184,E184,$M$6:M184,"CURRENT")=1,1,0))))</x:f>
      </x:c>
      <x:c r="O184" s="114"/>
      <x:c r="P184" s="115"/>
      <x:c r="Q184" s="117"/>
    </x:row>
    <x:row r="185">
      <x:c r="A185" s="114"/>
      <x:c r="B185" s="115"/>
      <x:c r="C185" s="115"/>
      <x:c r="D185" s="115"/>
      <x:c r="E185" s="115"/>
      <x:c r="F185" s="115"/>
      <x:c r="G185" s="134"/>
      <x:c r="H185" s="150"/>
      <x:c r="I185" s="146" t="str">
        <x:f>IF(E185="","",IFERROR(VLOOKUP(E185,'Course Catalog'!$A$6:$L$55,7,FALSE),0))</x:f>
      </x:c>
      <x:c r="J185" s="126" t="str">
        <x:f>IF(A185="","",IF(H185&gt;=I185,"Yes","No"))</x:f>
      </x:c>
      <x:c r="K185" s="151"/>
      <x:c r="L185" s="148" t="str">
        <x:f>IF(OR(A185="",K185=""),"",EDATE(K185,IFERROR(VLOOKUP(E185,'Course Catalog'!$A$6:$L$55,8,FALSE),'Settings'!$B$7)))</x:f>
      </x:c>
      <x:c r="M185" s="15" t="str">
        <x:f>IF(A185="","",IF(J185&lt;&gt;"Yes","NOT PASSED",IF(L185&lt;TODAY(),"EXPIRED","CURRENT")))</x:f>
      </x:c>
      <x:c r="N185" s="149" t="str">
        <x:f>IF(A185="","",IF(M185&lt;&gt;"CURRENT",0,IF(COUNTIFS('Role Requirements'!$A$6:$A$105,D185,'Role Requirements'!$B$6:$B$105,E185)+COUNTIFS('Role Requirements'!$A$6:$A$105,"All Officers",'Role Requirements'!$B$6:$B$105,E185)=0,0,IF(COUNTIFS($B$6:B185,B185,$D$6:D185,D185,$E$6:E185,E185,$M$6:M185,"CURRENT")=1,1,0))))</x:f>
      </x:c>
      <x:c r="O185" s="114"/>
      <x:c r="P185" s="115"/>
      <x:c r="Q185" s="117"/>
    </x:row>
    <x:row r="186">
      <x:c r="A186" s="114"/>
      <x:c r="B186" s="115"/>
      <x:c r="C186" s="115"/>
      <x:c r="D186" s="115"/>
      <x:c r="E186" s="115"/>
      <x:c r="F186" s="115"/>
      <x:c r="G186" s="134"/>
      <x:c r="H186" s="150"/>
      <x:c r="I186" s="146" t="str">
        <x:f>IF(E186="","",IFERROR(VLOOKUP(E186,'Course Catalog'!$A$6:$L$55,7,FALSE),0))</x:f>
      </x:c>
      <x:c r="J186" s="126" t="str">
        <x:f>IF(A186="","",IF(H186&gt;=I186,"Yes","No"))</x:f>
      </x:c>
      <x:c r="K186" s="151"/>
      <x:c r="L186" s="148" t="str">
        <x:f>IF(OR(A186="",K186=""),"",EDATE(K186,IFERROR(VLOOKUP(E186,'Course Catalog'!$A$6:$L$55,8,FALSE),'Settings'!$B$7)))</x:f>
      </x:c>
      <x:c r="M186" s="15" t="str">
        <x:f>IF(A186="","",IF(J186&lt;&gt;"Yes","NOT PASSED",IF(L186&lt;TODAY(),"EXPIRED","CURRENT")))</x:f>
      </x:c>
      <x:c r="N186" s="149" t="str">
        <x:f>IF(A186="","",IF(M186&lt;&gt;"CURRENT",0,IF(COUNTIFS('Role Requirements'!$A$6:$A$105,D186,'Role Requirements'!$B$6:$B$105,E186)+COUNTIFS('Role Requirements'!$A$6:$A$105,"All Officers",'Role Requirements'!$B$6:$B$105,E186)=0,0,IF(COUNTIFS($B$6:B186,B186,$D$6:D186,D186,$E$6:E186,E186,$M$6:M186,"CURRENT")=1,1,0))))</x:f>
      </x:c>
      <x:c r="O186" s="114"/>
      <x:c r="P186" s="115"/>
      <x:c r="Q186" s="117"/>
    </x:row>
    <x:row r="187">
      <x:c r="A187" s="114"/>
      <x:c r="B187" s="115"/>
      <x:c r="C187" s="115"/>
      <x:c r="D187" s="115"/>
      <x:c r="E187" s="115"/>
      <x:c r="F187" s="115"/>
      <x:c r="G187" s="134"/>
      <x:c r="H187" s="150"/>
      <x:c r="I187" s="146" t="str">
        <x:f>IF(E187="","",IFERROR(VLOOKUP(E187,'Course Catalog'!$A$6:$L$55,7,FALSE),0))</x:f>
      </x:c>
      <x:c r="J187" s="126" t="str">
        <x:f>IF(A187="","",IF(H187&gt;=I187,"Yes","No"))</x:f>
      </x:c>
      <x:c r="K187" s="151"/>
      <x:c r="L187" s="148" t="str">
        <x:f>IF(OR(A187="",K187=""),"",EDATE(K187,IFERROR(VLOOKUP(E187,'Course Catalog'!$A$6:$L$55,8,FALSE),'Settings'!$B$7)))</x:f>
      </x:c>
      <x:c r="M187" s="15" t="str">
        <x:f>IF(A187="","",IF(J187&lt;&gt;"Yes","NOT PASSED",IF(L187&lt;TODAY(),"EXPIRED","CURRENT")))</x:f>
      </x:c>
      <x:c r="N187" s="149" t="str">
        <x:f>IF(A187="","",IF(M187&lt;&gt;"CURRENT",0,IF(COUNTIFS('Role Requirements'!$A$6:$A$105,D187,'Role Requirements'!$B$6:$B$105,E187)+COUNTIFS('Role Requirements'!$A$6:$A$105,"All Officers",'Role Requirements'!$B$6:$B$105,E187)=0,0,IF(COUNTIFS($B$6:B187,B187,$D$6:D187,D187,$E$6:E187,E187,$M$6:M187,"CURRENT")=1,1,0))))</x:f>
      </x:c>
      <x:c r="O187" s="114"/>
      <x:c r="P187" s="115"/>
      <x:c r="Q187" s="117"/>
    </x:row>
    <x:row r="188">
      <x:c r="A188" s="114"/>
      <x:c r="B188" s="115"/>
      <x:c r="C188" s="115"/>
      <x:c r="D188" s="115"/>
      <x:c r="E188" s="115"/>
      <x:c r="F188" s="115"/>
      <x:c r="G188" s="134"/>
      <x:c r="H188" s="150"/>
      <x:c r="I188" s="146" t="str">
        <x:f>IF(E188="","",IFERROR(VLOOKUP(E188,'Course Catalog'!$A$6:$L$55,7,FALSE),0))</x:f>
      </x:c>
      <x:c r="J188" s="126" t="str">
        <x:f>IF(A188="","",IF(H188&gt;=I188,"Yes","No"))</x:f>
      </x:c>
      <x:c r="K188" s="151"/>
      <x:c r="L188" s="148" t="str">
        <x:f>IF(OR(A188="",K188=""),"",EDATE(K188,IFERROR(VLOOKUP(E188,'Course Catalog'!$A$6:$L$55,8,FALSE),'Settings'!$B$7)))</x:f>
      </x:c>
      <x:c r="M188" s="15" t="str">
        <x:f>IF(A188="","",IF(J188&lt;&gt;"Yes","NOT PASSED",IF(L188&lt;TODAY(),"EXPIRED","CURRENT")))</x:f>
      </x:c>
      <x:c r="N188" s="149" t="str">
        <x:f>IF(A188="","",IF(M188&lt;&gt;"CURRENT",0,IF(COUNTIFS('Role Requirements'!$A$6:$A$105,D188,'Role Requirements'!$B$6:$B$105,E188)+COUNTIFS('Role Requirements'!$A$6:$A$105,"All Officers",'Role Requirements'!$B$6:$B$105,E188)=0,0,IF(COUNTIFS($B$6:B188,B188,$D$6:D188,D188,$E$6:E188,E188,$M$6:M188,"CURRENT")=1,1,0))))</x:f>
      </x:c>
      <x:c r="O188" s="114"/>
      <x:c r="P188" s="115"/>
      <x:c r="Q188" s="117"/>
    </x:row>
    <x:row r="189">
      <x:c r="A189" s="114"/>
      <x:c r="B189" s="115"/>
      <x:c r="C189" s="115"/>
      <x:c r="D189" s="115"/>
      <x:c r="E189" s="115"/>
      <x:c r="F189" s="115"/>
      <x:c r="G189" s="134"/>
      <x:c r="H189" s="150"/>
      <x:c r="I189" s="146" t="str">
        <x:f>IF(E189="","",IFERROR(VLOOKUP(E189,'Course Catalog'!$A$6:$L$55,7,FALSE),0))</x:f>
      </x:c>
      <x:c r="J189" s="126" t="str">
        <x:f>IF(A189="","",IF(H189&gt;=I189,"Yes","No"))</x:f>
      </x:c>
      <x:c r="K189" s="151"/>
      <x:c r="L189" s="148" t="str">
        <x:f>IF(OR(A189="",K189=""),"",EDATE(K189,IFERROR(VLOOKUP(E189,'Course Catalog'!$A$6:$L$55,8,FALSE),'Settings'!$B$7)))</x:f>
      </x:c>
      <x:c r="M189" s="15" t="str">
        <x:f>IF(A189="","",IF(J189&lt;&gt;"Yes","NOT PASSED",IF(L189&lt;TODAY(),"EXPIRED","CURRENT")))</x:f>
      </x:c>
      <x:c r="N189" s="149" t="str">
        <x:f>IF(A189="","",IF(M189&lt;&gt;"CURRENT",0,IF(COUNTIFS('Role Requirements'!$A$6:$A$105,D189,'Role Requirements'!$B$6:$B$105,E189)+COUNTIFS('Role Requirements'!$A$6:$A$105,"All Officers",'Role Requirements'!$B$6:$B$105,E189)=0,0,IF(COUNTIFS($B$6:B189,B189,$D$6:D189,D189,$E$6:E189,E189,$M$6:M189,"CURRENT")=1,1,0))))</x:f>
      </x:c>
      <x:c r="O189" s="114"/>
      <x:c r="P189" s="115"/>
      <x:c r="Q189" s="117"/>
    </x:row>
    <x:row r="190">
      <x:c r="A190" s="114"/>
      <x:c r="B190" s="115"/>
      <x:c r="C190" s="115"/>
      <x:c r="D190" s="115"/>
      <x:c r="E190" s="115"/>
      <x:c r="F190" s="115"/>
      <x:c r="G190" s="134"/>
      <x:c r="H190" s="150"/>
      <x:c r="I190" s="146" t="str">
        <x:f>IF(E190="","",IFERROR(VLOOKUP(E190,'Course Catalog'!$A$6:$L$55,7,FALSE),0))</x:f>
      </x:c>
      <x:c r="J190" s="126" t="str">
        <x:f>IF(A190="","",IF(H190&gt;=I190,"Yes","No"))</x:f>
      </x:c>
      <x:c r="K190" s="151"/>
      <x:c r="L190" s="148" t="str">
        <x:f>IF(OR(A190="",K190=""),"",EDATE(K190,IFERROR(VLOOKUP(E190,'Course Catalog'!$A$6:$L$55,8,FALSE),'Settings'!$B$7)))</x:f>
      </x:c>
      <x:c r="M190" s="15" t="str">
        <x:f>IF(A190="","",IF(J190&lt;&gt;"Yes","NOT PASSED",IF(L190&lt;TODAY(),"EXPIRED","CURRENT")))</x:f>
      </x:c>
      <x:c r="N190" s="149" t="str">
        <x:f>IF(A190="","",IF(M190&lt;&gt;"CURRENT",0,IF(COUNTIFS('Role Requirements'!$A$6:$A$105,D190,'Role Requirements'!$B$6:$B$105,E190)+COUNTIFS('Role Requirements'!$A$6:$A$105,"All Officers",'Role Requirements'!$B$6:$B$105,E190)=0,0,IF(COUNTIFS($B$6:B190,B190,$D$6:D190,D190,$E$6:E190,E190,$M$6:M190,"CURRENT")=1,1,0))))</x:f>
      </x:c>
      <x:c r="O190" s="114"/>
      <x:c r="P190" s="115"/>
      <x:c r="Q190" s="117"/>
    </x:row>
    <x:row r="191">
      <x:c r="A191" s="114"/>
      <x:c r="B191" s="115"/>
      <x:c r="C191" s="115"/>
      <x:c r="D191" s="115"/>
      <x:c r="E191" s="115"/>
      <x:c r="F191" s="115"/>
      <x:c r="G191" s="134"/>
      <x:c r="H191" s="150"/>
      <x:c r="I191" s="146" t="str">
        <x:f>IF(E191="","",IFERROR(VLOOKUP(E191,'Course Catalog'!$A$6:$L$55,7,FALSE),0))</x:f>
      </x:c>
      <x:c r="J191" s="126" t="str">
        <x:f>IF(A191="","",IF(H191&gt;=I191,"Yes","No"))</x:f>
      </x:c>
      <x:c r="K191" s="151"/>
      <x:c r="L191" s="148" t="str">
        <x:f>IF(OR(A191="",K191=""),"",EDATE(K191,IFERROR(VLOOKUP(E191,'Course Catalog'!$A$6:$L$55,8,FALSE),'Settings'!$B$7)))</x:f>
      </x:c>
      <x:c r="M191" s="15" t="str">
        <x:f>IF(A191="","",IF(J191&lt;&gt;"Yes","NOT PASSED",IF(L191&lt;TODAY(),"EXPIRED","CURRENT")))</x:f>
      </x:c>
      <x:c r="N191" s="149" t="str">
        <x:f>IF(A191="","",IF(M191&lt;&gt;"CURRENT",0,IF(COUNTIFS('Role Requirements'!$A$6:$A$105,D191,'Role Requirements'!$B$6:$B$105,E191)+COUNTIFS('Role Requirements'!$A$6:$A$105,"All Officers",'Role Requirements'!$B$6:$B$105,E191)=0,0,IF(COUNTIFS($B$6:B191,B191,$D$6:D191,D191,$E$6:E191,E191,$M$6:M191,"CURRENT")=1,1,0))))</x:f>
      </x:c>
      <x:c r="O191" s="114"/>
      <x:c r="P191" s="115"/>
      <x:c r="Q191" s="117"/>
    </x:row>
    <x:row r="192">
      <x:c r="A192" s="114"/>
      <x:c r="B192" s="115"/>
      <x:c r="C192" s="115"/>
      <x:c r="D192" s="115"/>
      <x:c r="E192" s="115"/>
      <x:c r="F192" s="115"/>
      <x:c r="G192" s="134"/>
      <x:c r="H192" s="150"/>
      <x:c r="I192" s="146" t="str">
        <x:f>IF(E192="","",IFERROR(VLOOKUP(E192,'Course Catalog'!$A$6:$L$55,7,FALSE),0))</x:f>
      </x:c>
      <x:c r="J192" s="126" t="str">
        <x:f>IF(A192="","",IF(H192&gt;=I192,"Yes","No"))</x:f>
      </x:c>
      <x:c r="K192" s="151"/>
      <x:c r="L192" s="148" t="str">
        <x:f>IF(OR(A192="",K192=""),"",EDATE(K192,IFERROR(VLOOKUP(E192,'Course Catalog'!$A$6:$L$55,8,FALSE),'Settings'!$B$7)))</x:f>
      </x:c>
      <x:c r="M192" s="15" t="str">
        <x:f>IF(A192="","",IF(J192&lt;&gt;"Yes","NOT PASSED",IF(L192&lt;TODAY(),"EXPIRED","CURRENT")))</x:f>
      </x:c>
      <x:c r="N192" s="149" t="str">
        <x:f>IF(A192="","",IF(M192&lt;&gt;"CURRENT",0,IF(COUNTIFS('Role Requirements'!$A$6:$A$105,D192,'Role Requirements'!$B$6:$B$105,E192)+COUNTIFS('Role Requirements'!$A$6:$A$105,"All Officers",'Role Requirements'!$B$6:$B$105,E192)=0,0,IF(COUNTIFS($B$6:B192,B192,$D$6:D192,D192,$E$6:E192,E192,$M$6:M192,"CURRENT")=1,1,0))))</x:f>
      </x:c>
      <x:c r="O192" s="114"/>
      <x:c r="P192" s="115"/>
      <x:c r="Q192" s="117"/>
    </x:row>
    <x:row r="193">
      <x:c r="A193" s="114"/>
      <x:c r="B193" s="115"/>
      <x:c r="C193" s="115"/>
      <x:c r="D193" s="115"/>
      <x:c r="E193" s="115"/>
      <x:c r="F193" s="115"/>
      <x:c r="G193" s="134"/>
      <x:c r="H193" s="150"/>
      <x:c r="I193" s="146" t="str">
        <x:f>IF(E193="","",IFERROR(VLOOKUP(E193,'Course Catalog'!$A$6:$L$55,7,FALSE),0))</x:f>
      </x:c>
      <x:c r="J193" s="126" t="str">
        <x:f>IF(A193="","",IF(H193&gt;=I193,"Yes","No"))</x:f>
      </x:c>
      <x:c r="K193" s="151"/>
      <x:c r="L193" s="148" t="str">
        <x:f>IF(OR(A193="",K193=""),"",EDATE(K193,IFERROR(VLOOKUP(E193,'Course Catalog'!$A$6:$L$55,8,FALSE),'Settings'!$B$7)))</x:f>
      </x:c>
      <x:c r="M193" s="15" t="str">
        <x:f>IF(A193="","",IF(J193&lt;&gt;"Yes","NOT PASSED",IF(L193&lt;TODAY(),"EXPIRED","CURRENT")))</x:f>
      </x:c>
      <x:c r="N193" s="149" t="str">
        <x:f>IF(A193="","",IF(M193&lt;&gt;"CURRENT",0,IF(COUNTIFS('Role Requirements'!$A$6:$A$105,D193,'Role Requirements'!$B$6:$B$105,E193)+COUNTIFS('Role Requirements'!$A$6:$A$105,"All Officers",'Role Requirements'!$B$6:$B$105,E193)=0,0,IF(COUNTIFS($B$6:B193,B193,$D$6:D193,D193,$E$6:E193,E193,$M$6:M193,"CURRENT")=1,1,0))))</x:f>
      </x:c>
      <x:c r="O193" s="114"/>
      <x:c r="P193" s="115"/>
      <x:c r="Q193" s="117"/>
    </x:row>
    <x:row r="194">
      <x:c r="A194" s="114"/>
      <x:c r="B194" s="115"/>
      <x:c r="C194" s="115"/>
      <x:c r="D194" s="115"/>
      <x:c r="E194" s="115"/>
      <x:c r="F194" s="115"/>
      <x:c r="G194" s="134"/>
      <x:c r="H194" s="150"/>
      <x:c r="I194" s="146" t="str">
        <x:f>IF(E194="","",IFERROR(VLOOKUP(E194,'Course Catalog'!$A$6:$L$55,7,FALSE),0))</x:f>
      </x:c>
      <x:c r="J194" s="126" t="str">
        <x:f>IF(A194="","",IF(H194&gt;=I194,"Yes","No"))</x:f>
      </x:c>
      <x:c r="K194" s="151"/>
      <x:c r="L194" s="148" t="str">
        <x:f>IF(OR(A194="",K194=""),"",EDATE(K194,IFERROR(VLOOKUP(E194,'Course Catalog'!$A$6:$L$55,8,FALSE),'Settings'!$B$7)))</x:f>
      </x:c>
      <x:c r="M194" s="15" t="str">
        <x:f>IF(A194="","",IF(J194&lt;&gt;"Yes","NOT PASSED",IF(L194&lt;TODAY(),"EXPIRED","CURRENT")))</x:f>
      </x:c>
      <x:c r="N194" s="149" t="str">
        <x:f>IF(A194="","",IF(M194&lt;&gt;"CURRENT",0,IF(COUNTIFS('Role Requirements'!$A$6:$A$105,D194,'Role Requirements'!$B$6:$B$105,E194)+COUNTIFS('Role Requirements'!$A$6:$A$105,"All Officers",'Role Requirements'!$B$6:$B$105,E194)=0,0,IF(COUNTIFS($B$6:B194,B194,$D$6:D194,D194,$E$6:E194,E194,$M$6:M194,"CURRENT")=1,1,0))))</x:f>
      </x:c>
      <x:c r="O194" s="114"/>
      <x:c r="P194" s="115"/>
      <x:c r="Q194" s="117"/>
    </x:row>
    <x:row r="195">
      <x:c r="A195" s="114"/>
      <x:c r="B195" s="115"/>
      <x:c r="C195" s="115"/>
      <x:c r="D195" s="115"/>
      <x:c r="E195" s="115"/>
      <x:c r="F195" s="115"/>
      <x:c r="G195" s="134"/>
      <x:c r="H195" s="150"/>
      <x:c r="I195" s="146" t="str">
        <x:f>IF(E195="","",IFERROR(VLOOKUP(E195,'Course Catalog'!$A$6:$L$55,7,FALSE),0))</x:f>
      </x:c>
      <x:c r="J195" s="126" t="str">
        <x:f>IF(A195="","",IF(H195&gt;=I195,"Yes","No"))</x:f>
      </x:c>
      <x:c r="K195" s="151"/>
      <x:c r="L195" s="148" t="str">
        <x:f>IF(OR(A195="",K195=""),"",EDATE(K195,IFERROR(VLOOKUP(E195,'Course Catalog'!$A$6:$L$55,8,FALSE),'Settings'!$B$7)))</x:f>
      </x:c>
      <x:c r="M195" s="15" t="str">
        <x:f>IF(A195="","",IF(J195&lt;&gt;"Yes","NOT PASSED",IF(L195&lt;TODAY(),"EXPIRED","CURRENT")))</x:f>
      </x:c>
      <x:c r="N195" s="149" t="str">
        <x:f>IF(A195="","",IF(M195&lt;&gt;"CURRENT",0,IF(COUNTIFS('Role Requirements'!$A$6:$A$105,D195,'Role Requirements'!$B$6:$B$105,E195)+COUNTIFS('Role Requirements'!$A$6:$A$105,"All Officers",'Role Requirements'!$B$6:$B$105,E195)=0,0,IF(COUNTIFS($B$6:B195,B195,$D$6:D195,D195,$E$6:E195,E195,$M$6:M195,"CURRENT")=1,1,0))))</x:f>
      </x:c>
      <x:c r="O195" s="114"/>
      <x:c r="P195" s="115"/>
      <x:c r="Q195" s="117"/>
    </x:row>
    <x:row r="196">
      <x:c r="A196" s="114"/>
      <x:c r="B196" s="115"/>
      <x:c r="C196" s="115"/>
      <x:c r="D196" s="115"/>
      <x:c r="E196" s="115"/>
      <x:c r="F196" s="115"/>
      <x:c r="G196" s="134"/>
      <x:c r="H196" s="150"/>
      <x:c r="I196" s="146" t="str">
        <x:f>IF(E196="","",IFERROR(VLOOKUP(E196,'Course Catalog'!$A$6:$L$55,7,FALSE),0))</x:f>
      </x:c>
      <x:c r="J196" s="126" t="str">
        <x:f>IF(A196="","",IF(H196&gt;=I196,"Yes","No"))</x:f>
      </x:c>
      <x:c r="K196" s="151"/>
      <x:c r="L196" s="148" t="str">
        <x:f>IF(OR(A196="",K196=""),"",EDATE(K196,IFERROR(VLOOKUP(E196,'Course Catalog'!$A$6:$L$55,8,FALSE),'Settings'!$B$7)))</x:f>
      </x:c>
      <x:c r="M196" s="15" t="str">
        <x:f>IF(A196="","",IF(J196&lt;&gt;"Yes","NOT PASSED",IF(L196&lt;TODAY(),"EXPIRED","CURRENT")))</x:f>
      </x:c>
      <x:c r="N196" s="149" t="str">
        <x:f>IF(A196="","",IF(M196&lt;&gt;"CURRENT",0,IF(COUNTIFS('Role Requirements'!$A$6:$A$105,D196,'Role Requirements'!$B$6:$B$105,E196)+COUNTIFS('Role Requirements'!$A$6:$A$105,"All Officers",'Role Requirements'!$B$6:$B$105,E196)=0,0,IF(COUNTIFS($B$6:B196,B196,$D$6:D196,D196,$E$6:E196,E196,$M$6:M196,"CURRENT")=1,1,0))))</x:f>
      </x:c>
      <x:c r="O196" s="114"/>
      <x:c r="P196" s="115"/>
      <x:c r="Q196" s="117"/>
    </x:row>
    <x:row r="197">
      <x:c r="A197" s="114"/>
      <x:c r="B197" s="115"/>
      <x:c r="C197" s="115"/>
      <x:c r="D197" s="115"/>
      <x:c r="E197" s="115"/>
      <x:c r="F197" s="115"/>
      <x:c r="G197" s="134"/>
      <x:c r="H197" s="150"/>
      <x:c r="I197" s="146" t="str">
        <x:f>IF(E197="","",IFERROR(VLOOKUP(E197,'Course Catalog'!$A$6:$L$55,7,FALSE),0))</x:f>
      </x:c>
      <x:c r="J197" s="126" t="str">
        <x:f>IF(A197="","",IF(H197&gt;=I197,"Yes","No"))</x:f>
      </x:c>
      <x:c r="K197" s="151"/>
      <x:c r="L197" s="148" t="str">
        <x:f>IF(OR(A197="",K197=""),"",EDATE(K197,IFERROR(VLOOKUP(E197,'Course Catalog'!$A$6:$L$55,8,FALSE),'Settings'!$B$7)))</x:f>
      </x:c>
      <x:c r="M197" s="15" t="str">
        <x:f>IF(A197="","",IF(J197&lt;&gt;"Yes","NOT PASSED",IF(L197&lt;TODAY(),"EXPIRED","CURRENT")))</x:f>
      </x:c>
      <x:c r="N197" s="149" t="str">
        <x:f>IF(A197="","",IF(M197&lt;&gt;"CURRENT",0,IF(COUNTIFS('Role Requirements'!$A$6:$A$105,D197,'Role Requirements'!$B$6:$B$105,E197)+COUNTIFS('Role Requirements'!$A$6:$A$105,"All Officers",'Role Requirements'!$B$6:$B$105,E197)=0,0,IF(COUNTIFS($B$6:B197,B197,$D$6:D197,D197,$E$6:E197,E197,$M$6:M197,"CURRENT")=1,1,0))))</x:f>
      </x:c>
      <x:c r="O197" s="114"/>
      <x:c r="P197" s="115"/>
      <x:c r="Q197" s="117"/>
    </x:row>
    <x:row r="198">
      <x:c r="A198" s="114"/>
      <x:c r="B198" s="115"/>
      <x:c r="C198" s="115"/>
      <x:c r="D198" s="115"/>
      <x:c r="E198" s="115"/>
      <x:c r="F198" s="115"/>
      <x:c r="G198" s="134"/>
      <x:c r="H198" s="150"/>
      <x:c r="I198" s="146" t="str">
        <x:f>IF(E198="","",IFERROR(VLOOKUP(E198,'Course Catalog'!$A$6:$L$55,7,FALSE),0))</x:f>
      </x:c>
      <x:c r="J198" s="126" t="str">
        <x:f>IF(A198="","",IF(H198&gt;=I198,"Yes","No"))</x:f>
      </x:c>
      <x:c r="K198" s="151"/>
      <x:c r="L198" s="148" t="str">
        <x:f>IF(OR(A198="",K198=""),"",EDATE(K198,IFERROR(VLOOKUP(E198,'Course Catalog'!$A$6:$L$55,8,FALSE),'Settings'!$B$7)))</x:f>
      </x:c>
      <x:c r="M198" s="15" t="str">
        <x:f>IF(A198="","",IF(J198&lt;&gt;"Yes","NOT PASSED",IF(L198&lt;TODAY(),"EXPIRED","CURRENT")))</x:f>
      </x:c>
      <x:c r="N198" s="149" t="str">
        <x:f>IF(A198="","",IF(M198&lt;&gt;"CURRENT",0,IF(COUNTIFS('Role Requirements'!$A$6:$A$105,D198,'Role Requirements'!$B$6:$B$105,E198)+COUNTIFS('Role Requirements'!$A$6:$A$105,"All Officers",'Role Requirements'!$B$6:$B$105,E198)=0,0,IF(COUNTIFS($B$6:B198,B198,$D$6:D198,D198,$E$6:E198,E198,$M$6:M198,"CURRENT")=1,1,0))))</x:f>
      </x:c>
      <x:c r="O198" s="114"/>
      <x:c r="P198" s="115"/>
      <x:c r="Q198" s="117"/>
    </x:row>
    <x:row r="199">
      <x:c r="A199" s="114"/>
      <x:c r="B199" s="115"/>
      <x:c r="C199" s="115"/>
      <x:c r="D199" s="115"/>
      <x:c r="E199" s="115"/>
      <x:c r="F199" s="115"/>
      <x:c r="G199" s="134"/>
      <x:c r="H199" s="150"/>
      <x:c r="I199" s="146" t="str">
        <x:f>IF(E199="","",IFERROR(VLOOKUP(E199,'Course Catalog'!$A$6:$L$55,7,FALSE),0))</x:f>
      </x:c>
      <x:c r="J199" s="126" t="str">
        <x:f>IF(A199="","",IF(H199&gt;=I199,"Yes","No"))</x:f>
      </x:c>
      <x:c r="K199" s="151"/>
      <x:c r="L199" s="148" t="str">
        <x:f>IF(OR(A199="",K199=""),"",EDATE(K199,IFERROR(VLOOKUP(E199,'Course Catalog'!$A$6:$L$55,8,FALSE),'Settings'!$B$7)))</x:f>
      </x:c>
      <x:c r="M199" s="15" t="str">
        <x:f>IF(A199="","",IF(J199&lt;&gt;"Yes","NOT PASSED",IF(L199&lt;TODAY(),"EXPIRED","CURRENT")))</x:f>
      </x:c>
      <x:c r="N199" s="149" t="str">
        <x:f>IF(A199="","",IF(M199&lt;&gt;"CURRENT",0,IF(COUNTIFS('Role Requirements'!$A$6:$A$105,D199,'Role Requirements'!$B$6:$B$105,E199)+COUNTIFS('Role Requirements'!$A$6:$A$105,"All Officers",'Role Requirements'!$B$6:$B$105,E199)=0,0,IF(COUNTIFS($B$6:B199,B199,$D$6:D199,D199,$E$6:E199,E199,$M$6:M199,"CURRENT")=1,1,0))))</x:f>
      </x:c>
      <x:c r="O199" s="114"/>
      <x:c r="P199" s="115"/>
      <x:c r="Q199" s="117"/>
    </x:row>
    <x:row r="200">
      <x:c r="A200" s="114"/>
      <x:c r="B200" s="115"/>
      <x:c r="C200" s="115"/>
      <x:c r="D200" s="115"/>
      <x:c r="E200" s="115"/>
      <x:c r="F200" s="115"/>
      <x:c r="G200" s="134"/>
      <x:c r="H200" s="150"/>
      <x:c r="I200" s="146" t="str">
        <x:f>IF(E200="","",IFERROR(VLOOKUP(E200,'Course Catalog'!$A$6:$L$55,7,FALSE),0))</x:f>
      </x:c>
      <x:c r="J200" s="126" t="str">
        <x:f>IF(A200="","",IF(H200&gt;=I200,"Yes","No"))</x:f>
      </x:c>
      <x:c r="K200" s="151"/>
      <x:c r="L200" s="148" t="str">
        <x:f>IF(OR(A200="",K200=""),"",EDATE(K200,IFERROR(VLOOKUP(E200,'Course Catalog'!$A$6:$L$55,8,FALSE),'Settings'!$B$7)))</x:f>
      </x:c>
      <x:c r="M200" s="15" t="str">
        <x:f>IF(A200="","",IF(J200&lt;&gt;"Yes","NOT PASSED",IF(L200&lt;TODAY(),"EXPIRED","CURRENT")))</x:f>
      </x:c>
      <x:c r="N200" s="149" t="str">
        <x:f>IF(A200="","",IF(M200&lt;&gt;"CURRENT",0,IF(COUNTIFS('Role Requirements'!$A$6:$A$105,D200,'Role Requirements'!$B$6:$B$105,E200)+COUNTIFS('Role Requirements'!$A$6:$A$105,"All Officers",'Role Requirements'!$B$6:$B$105,E200)=0,0,IF(COUNTIFS($B$6:B200,B200,$D$6:D200,D200,$E$6:E200,E200,$M$6:M200,"CURRENT")=1,1,0))))</x:f>
      </x:c>
      <x:c r="O200" s="114"/>
      <x:c r="P200" s="115"/>
      <x:c r="Q200" s="117"/>
    </x:row>
    <x:row r="201">
      <x:c r="A201" s="114"/>
      <x:c r="B201" s="115"/>
      <x:c r="C201" s="115"/>
      <x:c r="D201" s="115"/>
      <x:c r="E201" s="115"/>
      <x:c r="F201" s="115"/>
      <x:c r="G201" s="134"/>
      <x:c r="H201" s="150"/>
      <x:c r="I201" s="146" t="str">
        <x:f>IF(E201="","",IFERROR(VLOOKUP(E201,'Course Catalog'!$A$6:$L$55,7,FALSE),0))</x:f>
      </x:c>
      <x:c r="J201" s="126" t="str">
        <x:f>IF(A201="","",IF(H201&gt;=I201,"Yes","No"))</x:f>
      </x:c>
      <x:c r="K201" s="151"/>
      <x:c r="L201" s="148" t="str">
        <x:f>IF(OR(A201="",K201=""),"",EDATE(K201,IFERROR(VLOOKUP(E201,'Course Catalog'!$A$6:$L$55,8,FALSE),'Settings'!$B$7)))</x:f>
      </x:c>
      <x:c r="M201" s="15" t="str">
        <x:f>IF(A201="","",IF(J201&lt;&gt;"Yes","NOT PASSED",IF(L201&lt;TODAY(),"EXPIRED","CURRENT")))</x:f>
      </x:c>
      <x:c r="N201" s="149" t="str">
        <x:f>IF(A201="","",IF(M201&lt;&gt;"CURRENT",0,IF(COUNTIFS('Role Requirements'!$A$6:$A$105,D201,'Role Requirements'!$B$6:$B$105,E201)+COUNTIFS('Role Requirements'!$A$6:$A$105,"All Officers",'Role Requirements'!$B$6:$B$105,E201)=0,0,IF(COUNTIFS($B$6:B201,B201,$D$6:D201,D201,$E$6:E201,E201,$M$6:M201,"CURRENT")=1,1,0))))</x:f>
      </x:c>
      <x:c r="O201" s="114"/>
      <x:c r="P201" s="115"/>
      <x:c r="Q201" s="117"/>
    </x:row>
    <x:row r="202">
      <x:c r="A202" s="114"/>
      <x:c r="B202" s="115"/>
      <x:c r="C202" s="115"/>
      <x:c r="D202" s="115"/>
      <x:c r="E202" s="115"/>
      <x:c r="F202" s="115"/>
      <x:c r="G202" s="134"/>
      <x:c r="H202" s="150"/>
      <x:c r="I202" s="146" t="str">
        <x:f>IF(E202="","",IFERROR(VLOOKUP(E202,'Course Catalog'!$A$6:$L$55,7,FALSE),0))</x:f>
      </x:c>
      <x:c r="J202" s="126" t="str">
        <x:f>IF(A202="","",IF(H202&gt;=I202,"Yes","No"))</x:f>
      </x:c>
      <x:c r="K202" s="151"/>
      <x:c r="L202" s="148" t="str">
        <x:f>IF(OR(A202="",K202=""),"",EDATE(K202,IFERROR(VLOOKUP(E202,'Course Catalog'!$A$6:$L$55,8,FALSE),'Settings'!$B$7)))</x:f>
      </x:c>
      <x:c r="M202" s="15" t="str">
        <x:f>IF(A202="","",IF(J202&lt;&gt;"Yes","NOT PASSED",IF(L202&lt;TODAY(),"EXPIRED","CURRENT")))</x:f>
      </x:c>
      <x:c r="N202" s="149" t="str">
        <x:f>IF(A202="","",IF(M202&lt;&gt;"CURRENT",0,IF(COUNTIFS('Role Requirements'!$A$6:$A$105,D202,'Role Requirements'!$B$6:$B$105,E202)+COUNTIFS('Role Requirements'!$A$6:$A$105,"All Officers",'Role Requirements'!$B$6:$B$105,E202)=0,0,IF(COUNTIFS($B$6:B202,B202,$D$6:D202,D202,$E$6:E202,E202,$M$6:M202,"CURRENT")=1,1,0))))</x:f>
      </x:c>
      <x:c r="O202" s="114"/>
      <x:c r="P202" s="115"/>
      <x:c r="Q202" s="117"/>
    </x:row>
    <x:row r="203">
      <x:c r="A203" s="114"/>
      <x:c r="B203" s="115"/>
      <x:c r="C203" s="115"/>
      <x:c r="D203" s="115"/>
      <x:c r="E203" s="115"/>
      <x:c r="F203" s="115"/>
      <x:c r="G203" s="134"/>
      <x:c r="H203" s="150"/>
      <x:c r="I203" s="146" t="str">
        <x:f>IF(E203="","",IFERROR(VLOOKUP(E203,'Course Catalog'!$A$6:$L$55,7,FALSE),0))</x:f>
      </x:c>
      <x:c r="J203" s="126" t="str">
        <x:f>IF(A203="","",IF(H203&gt;=I203,"Yes","No"))</x:f>
      </x:c>
      <x:c r="K203" s="151"/>
      <x:c r="L203" s="148" t="str">
        <x:f>IF(OR(A203="",K203=""),"",EDATE(K203,IFERROR(VLOOKUP(E203,'Course Catalog'!$A$6:$L$55,8,FALSE),'Settings'!$B$7)))</x:f>
      </x:c>
      <x:c r="M203" s="15" t="str">
        <x:f>IF(A203="","",IF(J203&lt;&gt;"Yes","NOT PASSED",IF(L203&lt;TODAY(),"EXPIRED","CURRENT")))</x:f>
      </x:c>
      <x:c r="N203" s="149" t="str">
        <x:f>IF(A203="","",IF(M203&lt;&gt;"CURRENT",0,IF(COUNTIFS('Role Requirements'!$A$6:$A$105,D203,'Role Requirements'!$B$6:$B$105,E203)+COUNTIFS('Role Requirements'!$A$6:$A$105,"All Officers",'Role Requirements'!$B$6:$B$105,E203)=0,0,IF(COUNTIFS($B$6:B203,B203,$D$6:D203,D203,$E$6:E203,E203,$M$6:M203,"CURRENT")=1,1,0))))</x:f>
      </x:c>
      <x:c r="O203" s="114"/>
      <x:c r="P203" s="115"/>
      <x:c r="Q203" s="117"/>
    </x:row>
    <x:row r="204">
      <x:c r="A204" s="114"/>
      <x:c r="B204" s="115"/>
      <x:c r="C204" s="115"/>
      <x:c r="D204" s="115"/>
      <x:c r="E204" s="115"/>
      <x:c r="F204" s="115"/>
      <x:c r="G204" s="134"/>
      <x:c r="H204" s="150"/>
      <x:c r="I204" s="146" t="str">
        <x:f>IF(E204="","",IFERROR(VLOOKUP(E204,'Course Catalog'!$A$6:$L$55,7,FALSE),0))</x:f>
      </x:c>
      <x:c r="J204" s="126" t="str">
        <x:f>IF(A204="","",IF(H204&gt;=I204,"Yes","No"))</x:f>
      </x:c>
      <x:c r="K204" s="151"/>
      <x:c r="L204" s="148" t="str">
        <x:f>IF(OR(A204="",K204=""),"",EDATE(K204,IFERROR(VLOOKUP(E204,'Course Catalog'!$A$6:$L$55,8,FALSE),'Settings'!$B$7)))</x:f>
      </x:c>
      <x:c r="M204" s="15" t="str">
        <x:f>IF(A204="","",IF(J204&lt;&gt;"Yes","NOT PASSED",IF(L204&lt;TODAY(),"EXPIRED","CURRENT")))</x:f>
      </x:c>
      <x:c r="N204" s="149" t="str">
        <x:f>IF(A204="","",IF(M204&lt;&gt;"CURRENT",0,IF(COUNTIFS('Role Requirements'!$A$6:$A$105,D204,'Role Requirements'!$B$6:$B$105,E204)+COUNTIFS('Role Requirements'!$A$6:$A$105,"All Officers",'Role Requirements'!$B$6:$B$105,E204)=0,0,IF(COUNTIFS($B$6:B204,B204,$D$6:D204,D204,$E$6:E204,E204,$M$6:M204,"CURRENT")=1,1,0))))</x:f>
      </x:c>
      <x:c r="O204" s="114"/>
      <x:c r="P204" s="115"/>
      <x:c r="Q204" s="117"/>
    </x:row>
    <x:row r="205">
      <x:c r="A205" s="114"/>
      <x:c r="B205" s="115"/>
      <x:c r="C205" s="115"/>
      <x:c r="D205" s="115"/>
      <x:c r="E205" s="115"/>
      <x:c r="F205" s="115"/>
      <x:c r="G205" s="134"/>
      <x:c r="H205" s="150"/>
      <x:c r="I205" s="146" t="str">
        <x:f>IF(E205="","",IFERROR(VLOOKUP(E205,'Course Catalog'!$A$6:$L$55,7,FALSE),0))</x:f>
      </x:c>
      <x:c r="J205" s="126" t="str">
        <x:f>IF(A205="","",IF(H205&gt;=I205,"Yes","No"))</x:f>
      </x:c>
      <x:c r="K205" s="151"/>
      <x:c r="L205" s="148" t="str">
        <x:f>IF(OR(A205="",K205=""),"",EDATE(K205,IFERROR(VLOOKUP(E205,'Course Catalog'!$A$6:$L$55,8,FALSE),'Settings'!$B$7)))</x:f>
      </x:c>
      <x:c r="M205" s="15" t="str">
        <x:f>IF(A205="","",IF(J205&lt;&gt;"Yes","NOT PASSED",IF(L205&lt;TODAY(),"EXPIRED","CURRENT")))</x:f>
      </x:c>
      <x:c r="N205" s="149" t="str">
        <x:f>IF(A205="","",IF(M205&lt;&gt;"CURRENT",0,IF(COUNTIFS('Role Requirements'!$A$6:$A$105,D205,'Role Requirements'!$B$6:$B$105,E205)+COUNTIFS('Role Requirements'!$A$6:$A$105,"All Officers",'Role Requirements'!$B$6:$B$105,E205)=0,0,IF(COUNTIFS($B$6:B205,B205,$D$6:D205,D205,$E$6:E205,E205,$M$6:M205,"CURRENT")=1,1,0))))</x:f>
      </x:c>
      <x:c r="O205" s="114"/>
      <x:c r="P205" s="115"/>
      <x:c r="Q205" s="117"/>
    </x:row>
    <x:row r="206">
      <x:c r="A206" s="114"/>
      <x:c r="B206" s="115"/>
      <x:c r="C206" s="115"/>
      <x:c r="D206" s="115"/>
      <x:c r="E206" s="115"/>
      <x:c r="F206" s="115"/>
      <x:c r="G206" s="134"/>
      <x:c r="H206" s="150"/>
      <x:c r="I206" s="146" t="str">
        <x:f>IF(E206="","",IFERROR(VLOOKUP(E206,'Course Catalog'!$A$6:$L$55,7,FALSE),0))</x:f>
      </x:c>
      <x:c r="J206" s="126" t="str">
        <x:f>IF(A206="","",IF(H206&gt;=I206,"Yes","No"))</x:f>
      </x:c>
      <x:c r="K206" s="151"/>
      <x:c r="L206" s="148" t="str">
        <x:f>IF(OR(A206="",K206=""),"",EDATE(K206,IFERROR(VLOOKUP(E206,'Course Catalog'!$A$6:$L$55,8,FALSE),'Settings'!$B$7)))</x:f>
      </x:c>
      <x:c r="M206" s="15" t="str">
        <x:f>IF(A206="","",IF(J206&lt;&gt;"Yes","NOT PASSED",IF(L206&lt;TODAY(),"EXPIRED","CURRENT")))</x:f>
      </x:c>
      <x:c r="N206" s="149" t="str">
        <x:f>IF(A206="","",IF(M206&lt;&gt;"CURRENT",0,IF(COUNTIFS('Role Requirements'!$A$6:$A$105,D206,'Role Requirements'!$B$6:$B$105,E206)+COUNTIFS('Role Requirements'!$A$6:$A$105,"All Officers",'Role Requirements'!$B$6:$B$105,E206)=0,0,IF(COUNTIFS($B$6:B206,B206,$D$6:D206,D206,$E$6:E206,E206,$M$6:M206,"CURRENT")=1,1,0))))</x:f>
      </x:c>
      <x:c r="O206" s="114"/>
      <x:c r="P206" s="115"/>
      <x:c r="Q206" s="117"/>
    </x:row>
    <x:row r="207">
      <x:c r="A207" s="114"/>
      <x:c r="B207" s="115"/>
      <x:c r="C207" s="115"/>
      <x:c r="D207" s="115"/>
      <x:c r="E207" s="115"/>
      <x:c r="F207" s="115"/>
      <x:c r="G207" s="134"/>
      <x:c r="H207" s="150"/>
      <x:c r="I207" s="146" t="str">
        <x:f>IF(E207="","",IFERROR(VLOOKUP(E207,'Course Catalog'!$A$6:$L$55,7,FALSE),0))</x:f>
      </x:c>
      <x:c r="J207" s="126" t="str">
        <x:f>IF(A207="","",IF(H207&gt;=I207,"Yes","No"))</x:f>
      </x:c>
      <x:c r="K207" s="151"/>
      <x:c r="L207" s="148" t="str">
        <x:f>IF(OR(A207="",K207=""),"",EDATE(K207,IFERROR(VLOOKUP(E207,'Course Catalog'!$A$6:$L$55,8,FALSE),'Settings'!$B$7)))</x:f>
      </x:c>
      <x:c r="M207" s="15" t="str">
        <x:f>IF(A207="","",IF(J207&lt;&gt;"Yes","NOT PASSED",IF(L207&lt;TODAY(),"EXPIRED","CURRENT")))</x:f>
      </x:c>
      <x:c r="N207" s="149" t="str">
        <x:f>IF(A207="","",IF(M207&lt;&gt;"CURRENT",0,IF(COUNTIFS('Role Requirements'!$A$6:$A$105,D207,'Role Requirements'!$B$6:$B$105,E207)+COUNTIFS('Role Requirements'!$A$6:$A$105,"All Officers",'Role Requirements'!$B$6:$B$105,E207)=0,0,IF(COUNTIFS($B$6:B207,B207,$D$6:D207,D207,$E$6:E207,E207,$M$6:M207,"CURRENT")=1,1,0))))</x:f>
      </x:c>
      <x:c r="O207" s="114"/>
      <x:c r="P207" s="115"/>
      <x:c r="Q207" s="117"/>
    </x:row>
    <x:row r="208">
      <x:c r="A208" s="114"/>
      <x:c r="B208" s="115"/>
      <x:c r="C208" s="115"/>
      <x:c r="D208" s="115"/>
      <x:c r="E208" s="115"/>
      <x:c r="F208" s="115"/>
      <x:c r="G208" s="134"/>
      <x:c r="H208" s="150"/>
      <x:c r="I208" s="146" t="str">
        <x:f>IF(E208="","",IFERROR(VLOOKUP(E208,'Course Catalog'!$A$6:$L$55,7,FALSE),0))</x:f>
      </x:c>
      <x:c r="J208" s="126" t="str">
        <x:f>IF(A208="","",IF(H208&gt;=I208,"Yes","No"))</x:f>
      </x:c>
      <x:c r="K208" s="151"/>
      <x:c r="L208" s="148" t="str">
        <x:f>IF(OR(A208="",K208=""),"",EDATE(K208,IFERROR(VLOOKUP(E208,'Course Catalog'!$A$6:$L$55,8,FALSE),'Settings'!$B$7)))</x:f>
      </x:c>
      <x:c r="M208" s="15" t="str">
        <x:f>IF(A208="","",IF(J208&lt;&gt;"Yes","NOT PASSED",IF(L208&lt;TODAY(),"EXPIRED","CURRENT")))</x:f>
      </x:c>
      <x:c r="N208" s="149" t="str">
        <x:f>IF(A208="","",IF(M208&lt;&gt;"CURRENT",0,IF(COUNTIFS('Role Requirements'!$A$6:$A$105,D208,'Role Requirements'!$B$6:$B$105,E208)+COUNTIFS('Role Requirements'!$A$6:$A$105,"All Officers",'Role Requirements'!$B$6:$B$105,E208)=0,0,IF(COUNTIFS($B$6:B208,B208,$D$6:D208,D208,$E$6:E208,E208,$M$6:M208,"CURRENT")=1,1,0))))</x:f>
      </x:c>
      <x:c r="O208" s="114"/>
      <x:c r="P208" s="115"/>
      <x:c r="Q208" s="117"/>
    </x:row>
    <x:row r="209">
      <x:c r="A209" s="114"/>
      <x:c r="B209" s="115"/>
      <x:c r="C209" s="115"/>
      <x:c r="D209" s="115"/>
      <x:c r="E209" s="115"/>
      <x:c r="F209" s="115"/>
      <x:c r="G209" s="134"/>
      <x:c r="H209" s="150"/>
      <x:c r="I209" s="146" t="str">
        <x:f>IF(E209="","",IFERROR(VLOOKUP(E209,'Course Catalog'!$A$6:$L$55,7,FALSE),0))</x:f>
      </x:c>
      <x:c r="J209" s="126" t="str">
        <x:f>IF(A209="","",IF(H209&gt;=I209,"Yes","No"))</x:f>
      </x:c>
      <x:c r="K209" s="151"/>
      <x:c r="L209" s="148" t="str">
        <x:f>IF(OR(A209="",K209=""),"",EDATE(K209,IFERROR(VLOOKUP(E209,'Course Catalog'!$A$6:$L$55,8,FALSE),'Settings'!$B$7)))</x:f>
      </x:c>
      <x:c r="M209" s="15" t="str">
        <x:f>IF(A209="","",IF(J209&lt;&gt;"Yes","NOT PASSED",IF(L209&lt;TODAY(),"EXPIRED","CURRENT")))</x:f>
      </x:c>
      <x:c r="N209" s="149" t="str">
        <x:f>IF(A209="","",IF(M209&lt;&gt;"CURRENT",0,IF(COUNTIFS('Role Requirements'!$A$6:$A$105,D209,'Role Requirements'!$B$6:$B$105,E209)+COUNTIFS('Role Requirements'!$A$6:$A$105,"All Officers",'Role Requirements'!$B$6:$B$105,E209)=0,0,IF(COUNTIFS($B$6:B209,B209,$D$6:D209,D209,$E$6:E209,E209,$M$6:M209,"CURRENT")=1,1,0))))</x:f>
      </x:c>
      <x:c r="O209" s="114"/>
      <x:c r="P209" s="115"/>
      <x:c r="Q209" s="117"/>
    </x:row>
    <x:row r="210">
      <x:c r="A210" s="114"/>
      <x:c r="B210" s="115"/>
      <x:c r="C210" s="115"/>
      <x:c r="D210" s="115"/>
      <x:c r="E210" s="115"/>
      <x:c r="F210" s="115"/>
      <x:c r="G210" s="134"/>
      <x:c r="H210" s="150"/>
      <x:c r="I210" s="146" t="str">
        <x:f>IF(E210="","",IFERROR(VLOOKUP(E210,'Course Catalog'!$A$6:$L$55,7,FALSE),0))</x:f>
      </x:c>
      <x:c r="J210" s="126" t="str">
        <x:f>IF(A210="","",IF(H210&gt;=I210,"Yes","No"))</x:f>
      </x:c>
      <x:c r="K210" s="151"/>
      <x:c r="L210" s="148" t="str">
        <x:f>IF(OR(A210="",K210=""),"",EDATE(K210,IFERROR(VLOOKUP(E210,'Course Catalog'!$A$6:$L$55,8,FALSE),'Settings'!$B$7)))</x:f>
      </x:c>
      <x:c r="M210" s="15" t="str">
        <x:f>IF(A210="","",IF(J210&lt;&gt;"Yes","NOT PASSED",IF(L210&lt;TODAY(),"EXPIRED","CURRENT")))</x:f>
      </x:c>
      <x:c r="N210" s="149" t="str">
        <x:f>IF(A210="","",IF(M210&lt;&gt;"CURRENT",0,IF(COUNTIFS('Role Requirements'!$A$6:$A$105,D210,'Role Requirements'!$B$6:$B$105,E210)+COUNTIFS('Role Requirements'!$A$6:$A$105,"All Officers",'Role Requirements'!$B$6:$B$105,E210)=0,0,IF(COUNTIFS($B$6:B210,B210,$D$6:D210,D210,$E$6:E210,E210,$M$6:M210,"CURRENT")=1,1,0))))</x:f>
      </x:c>
      <x:c r="O210" s="114"/>
      <x:c r="P210" s="115"/>
      <x:c r="Q210" s="117"/>
    </x:row>
    <x:row r="211">
      <x:c r="A211" s="114"/>
      <x:c r="B211" s="115"/>
      <x:c r="C211" s="115"/>
      <x:c r="D211" s="115"/>
      <x:c r="E211" s="115"/>
      <x:c r="F211" s="115"/>
      <x:c r="G211" s="134"/>
      <x:c r="H211" s="150"/>
      <x:c r="I211" s="146" t="str">
        <x:f>IF(E211="","",IFERROR(VLOOKUP(E211,'Course Catalog'!$A$6:$L$55,7,FALSE),0))</x:f>
      </x:c>
      <x:c r="J211" s="126" t="str">
        <x:f>IF(A211="","",IF(H211&gt;=I211,"Yes","No"))</x:f>
      </x:c>
      <x:c r="K211" s="151"/>
      <x:c r="L211" s="148" t="str">
        <x:f>IF(OR(A211="",K211=""),"",EDATE(K211,IFERROR(VLOOKUP(E211,'Course Catalog'!$A$6:$L$55,8,FALSE),'Settings'!$B$7)))</x:f>
      </x:c>
      <x:c r="M211" s="15" t="str">
        <x:f>IF(A211="","",IF(J211&lt;&gt;"Yes","NOT PASSED",IF(L211&lt;TODAY(),"EXPIRED","CURRENT")))</x:f>
      </x:c>
      <x:c r="N211" s="149" t="str">
        <x:f>IF(A211="","",IF(M211&lt;&gt;"CURRENT",0,IF(COUNTIFS('Role Requirements'!$A$6:$A$105,D211,'Role Requirements'!$B$6:$B$105,E211)+COUNTIFS('Role Requirements'!$A$6:$A$105,"All Officers",'Role Requirements'!$B$6:$B$105,E211)=0,0,IF(COUNTIFS($B$6:B211,B211,$D$6:D211,D211,$E$6:E211,E211,$M$6:M211,"CURRENT")=1,1,0))))</x:f>
      </x:c>
      <x:c r="O211" s="114"/>
      <x:c r="P211" s="115"/>
      <x:c r="Q211" s="117"/>
    </x:row>
    <x:row r="212">
      <x:c r="A212" s="114"/>
      <x:c r="B212" s="115"/>
      <x:c r="C212" s="115"/>
      <x:c r="D212" s="115"/>
      <x:c r="E212" s="115"/>
      <x:c r="F212" s="115"/>
      <x:c r="G212" s="134"/>
      <x:c r="H212" s="150"/>
      <x:c r="I212" s="146" t="str">
        <x:f>IF(E212="","",IFERROR(VLOOKUP(E212,'Course Catalog'!$A$6:$L$55,7,FALSE),0))</x:f>
      </x:c>
      <x:c r="J212" s="126" t="str">
        <x:f>IF(A212="","",IF(H212&gt;=I212,"Yes","No"))</x:f>
      </x:c>
      <x:c r="K212" s="151"/>
      <x:c r="L212" s="148" t="str">
        <x:f>IF(OR(A212="",K212=""),"",EDATE(K212,IFERROR(VLOOKUP(E212,'Course Catalog'!$A$6:$L$55,8,FALSE),'Settings'!$B$7)))</x:f>
      </x:c>
      <x:c r="M212" s="15" t="str">
        <x:f>IF(A212="","",IF(J212&lt;&gt;"Yes","NOT PASSED",IF(L212&lt;TODAY(),"EXPIRED","CURRENT")))</x:f>
      </x:c>
      <x:c r="N212" s="149" t="str">
        <x:f>IF(A212="","",IF(M212&lt;&gt;"CURRENT",0,IF(COUNTIFS('Role Requirements'!$A$6:$A$105,D212,'Role Requirements'!$B$6:$B$105,E212)+COUNTIFS('Role Requirements'!$A$6:$A$105,"All Officers",'Role Requirements'!$B$6:$B$105,E212)=0,0,IF(COUNTIFS($B$6:B212,B212,$D$6:D212,D212,$E$6:E212,E212,$M$6:M212,"CURRENT")=1,1,0))))</x:f>
      </x:c>
      <x:c r="O212" s="114"/>
      <x:c r="P212" s="115"/>
      <x:c r="Q212" s="117"/>
    </x:row>
    <x:row r="213">
      <x:c r="A213" s="114"/>
      <x:c r="B213" s="115"/>
      <x:c r="C213" s="115"/>
      <x:c r="D213" s="115"/>
      <x:c r="E213" s="115"/>
      <x:c r="F213" s="115"/>
      <x:c r="G213" s="134"/>
      <x:c r="H213" s="150"/>
      <x:c r="I213" s="146" t="str">
        <x:f>IF(E213="","",IFERROR(VLOOKUP(E213,'Course Catalog'!$A$6:$L$55,7,FALSE),0))</x:f>
      </x:c>
      <x:c r="J213" s="126" t="str">
        <x:f>IF(A213="","",IF(H213&gt;=I213,"Yes","No"))</x:f>
      </x:c>
      <x:c r="K213" s="151"/>
      <x:c r="L213" s="148" t="str">
        <x:f>IF(OR(A213="",K213=""),"",EDATE(K213,IFERROR(VLOOKUP(E213,'Course Catalog'!$A$6:$L$55,8,FALSE),'Settings'!$B$7)))</x:f>
      </x:c>
      <x:c r="M213" s="15" t="str">
        <x:f>IF(A213="","",IF(J213&lt;&gt;"Yes","NOT PASSED",IF(L213&lt;TODAY(),"EXPIRED","CURRENT")))</x:f>
      </x:c>
      <x:c r="N213" s="149" t="str">
        <x:f>IF(A213="","",IF(M213&lt;&gt;"CURRENT",0,IF(COUNTIFS('Role Requirements'!$A$6:$A$105,D213,'Role Requirements'!$B$6:$B$105,E213)+COUNTIFS('Role Requirements'!$A$6:$A$105,"All Officers",'Role Requirements'!$B$6:$B$105,E213)=0,0,IF(COUNTIFS($B$6:B213,B213,$D$6:D213,D213,$E$6:E213,E213,$M$6:M213,"CURRENT")=1,1,0))))</x:f>
      </x:c>
      <x:c r="O213" s="114"/>
      <x:c r="P213" s="115"/>
      <x:c r="Q213" s="117"/>
    </x:row>
    <x:row r="214">
      <x:c r="A214" s="114"/>
      <x:c r="B214" s="115"/>
      <x:c r="C214" s="115"/>
      <x:c r="D214" s="115"/>
      <x:c r="E214" s="115"/>
      <x:c r="F214" s="115"/>
      <x:c r="G214" s="134"/>
      <x:c r="H214" s="150"/>
      <x:c r="I214" s="146" t="str">
        <x:f>IF(E214="","",IFERROR(VLOOKUP(E214,'Course Catalog'!$A$6:$L$55,7,FALSE),0))</x:f>
      </x:c>
      <x:c r="J214" s="126" t="str">
        <x:f>IF(A214="","",IF(H214&gt;=I214,"Yes","No"))</x:f>
      </x:c>
      <x:c r="K214" s="151"/>
      <x:c r="L214" s="148" t="str">
        <x:f>IF(OR(A214="",K214=""),"",EDATE(K214,IFERROR(VLOOKUP(E214,'Course Catalog'!$A$6:$L$55,8,FALSE),'Settings'!$B$7)))</x:f>
      </x:c>
      <x:c r="M214" s="15" t="str">
        <x:f>IF(A214="","",IF(J214&lt;&gt;"Yes","NOT PASSED",IF(L214&lt;TODAY(),"EXPIRED","CURRENT")))</x:f>
      </x:c>
      <x:c r="N214" s="149" t="str">
        <x:f>IF(A214="","",IF(M214&lt;&gt;"CURRENT",0,IF(COUNTIFS('Role Requirements'!$A$6:$A$105,D214,'Role Requirements'!$B$6:$B$105,E214)+COUNTIFS('Role Requirements'!$A$6:$A$105,"All Officers",'Role Requirements'!$B$6:$B$105,E214)=0,0,IF(COUNTIFS($B$6:B214,B214,$D$6:D214,D214,$E$6:E214,E214,$M$6:M214,"CURRENT")=1,1,0))))</x:f>
      </x:c>
      <x:c r="O214" s="114"/>
      <x:c r="P214" s="115"/>
      <x:c r="Q214" s="117"/>
    </x:row>
    <x:row r="215">
      <x:c r="A215" s="114"/>
      <x:c r="B215" s="115"/>
      <x:c r="C215" s="115"/>
      <x:c r="D215" s="115"/>
      <x:c r="E215" s="115"/>
      <x:c r="F215" s="115"/>
      <x:c r="G215" s="134"/>
      <x:c r="H215" s="150"/>
      <x:c r="I215" s="146" t="str">
        <x:f>IF(E215="","",IFERROR(VLOOKUP(E215,'Course Catalog'!$A$6:$L$55,7,FALSE),0))</x:f>
      </x:c>
      <x:c r="J215" s="126" t="str">
        <x:f>IF(A215="","",IF(H215&gt;=I215,"Yes","No"))</x:f>
      </x:c>
      <x:c r="K215" s="151"/>
      <x:c r="L215" s="148" t="str">
        <x:f>IF(OR(A215="",K215=""),"",EDATE(K215,IFERROR(VLOOKUP(E215,'Course Catalog'!$A$6:$L$55,8,FALSE),'Settings'!$B$7)))</x:f>
      </x:c>
      <x:c r="M215" s="15" t="str">
        <x:f>IF(A215="","",IF(J215&lt;&gt;"Yes","NOT PASSED",IF(L215&lt;TODAY(),"EXPIRED","CURRENT")))</x:f>
      </x:c>
      <x:c r="N215" s="149" t="str">
        <x:f>IF(A215="","",IF(M215&lt;&gt;"CURRENT",0,IF(COUNTIFS('Role Requirements'!$A$6:$A$105,D215,'Role Requirements'!$B$6:$B$105,E215)+COUNTIFS('Role Requirements'!$A$6:$A$105,"All Officers",'Role Requirements'!$B$6:$B$105,E215)=0,0,IF(COUNTIFS($B$6:B215,B215,$D$6:D215,D215,$E$6:E215,E215,$M$6:M215,"CURRENT")=1,1,0))))</x:f>
      </x:c>
      <x:c r="O215" s="114"/>
      <x:c r="P215" s="115"/>
      <x:c r="Q215" s="117"/>
    </x:row>
    <x:row r="216">
      <x:c r="A216" s="114"/>
      <x:c r="B216" s="115"/>
      <x:c r="C216" s="115"/>
      <x:c r="D216" s="115"/>
      <x:c r="E216" s="115"/>
      <x:c r="F216" s="115"/>
      <x:c r="G216" s="134"/>
      <x:c r="H216" s="150"/>
      <x:c r="I216" s="146" t="str">
        <x:f>IF(E216="","",IFERROR(VLOOKUP(E216,'Course Catalog'!$A$6:$L$55,7,FALSE),0))</x:f>
      </x:c>
      <x:c r="J216" s="126" t="str">
        <x:f>IF(A216="","",IF(H216&gt;=I216,"Yes","No"))</x:f>
      </x:c>
      <x:c r="K216" s="151"/>
      <x:c r="L216" s="148" t="str">
        <x:f>IF(OR(A216="",K216=""),"",EDATE(K216,IFERROR(VLOOKUP(E216,'Course Catalog'!$A$6:$L$55,8,FALSE),'Settings'!$B$7)))</x:f>
      </x:c>
      <x:c r="M216" s="15" t="str">
        <x:f>IF(A216="","",IF(J216&lt;&gt;"Yes","NOT PASSED",IF(L216&lt;TODAY(),"EXPIRED","CURRENT")))</x:f>
      </x:c>
      <x:c r="N216" s="149" t="str">
        <x:f>IF(A216="","",IF(M216&lt;&gt;"CURRENT",0,IF(COUNTIFS('Role Requirements'!$A$6:$A$105,D216,'Role Requirements'!$B$6:$B$105,E216)+COUNTIFS('Role Requirements'!$A$6:$A$105,"All Officers",'Role Requirements'!$B$6:$B$105,E216)=0,0,IF(COUNTIFS($B$6:B216,B216,$D$6:D216,D216,$E$6:E216,E216,$M$6:M216,"CURRENT")=1,1,0))))</x:f>
      </x:c>
      <x:c r="O216" s="114"/>
      <x:c r="P216" s="115"/>
      <x:c r="Q216" s="117"/>
    </x:row>
    <x:row r="217">
      <x:c r="A217" s="114"/>
      <x:c r="B217" s="115"/>
      <x:c r="C217" s="115"/>
      <x:c r="D217" s="115"/>
      <x:c r="E217" s="115"/>
      <x:c r="F217" s="115"/>
      <x:c r="G217" s="134"/>
      <x:c r="H217" s="150"/>
      <x:c r="I217" s="146" t="str">
        <x:f>IF(E217="","",IFERROR(VLOOKUP(E217,'Course Catalog'!$A$6:$L$55,7,FALSE),0))</x:f>
      </x:c>
      <x:c r="J217" s="126" t="str">
        <x:f>IF(A217="","",IF(H217&gt;=I217,"Yes","No"))</x:f>
      </x:c>
      <x:c r="K217" s="151"/>
      <x:c r="L217" s="148" t="str">
        <x:f>IF(OR(A217="",K217=""),"",EDATE(K217,IFERROR(VLOOKUP(E217,'Course Catalog'!$A$6:$L$55,8,FALSE),'Settings'!$B$7)))</x:f>
      </x:c>
      <x:c r="M217" s="15" t="str">
        <x:f>IF(A217="","",IF(J217&lt;&gt;"Yes","NOT PASSED",IF(L217&lt;TODAY(),"EXPIRED","CURRENT")))</x:f>
      </x:c>
      <x:c r="N217" s="149" t="str">
        <x:f>IF(A217="","",IF(M217&lt;&gt;"CURRENT",0,IF(COUNTIFS('Role Requirements'!$A$6:$A$105,D217,'Role Requirements'!$B$6:$B$105,E217)+COUNTIFS('Role Requirements'!$A$6:$A$105,"All Officers",'Role Requirements'!$B$6:$B$105,E217)=0,0,IF(COUNTIFS($B$6:B217,B217,$D$6:D217,D217,$E$6:E217,E217,$M$6:M217,"CURRENT")=1,1,0))))</x:f>
      </x:c>
      <x:c r="O217" s="114"/>
      <x:c r="P217" s="115"/>
      <x:c r="Q217" s="117"/>
    </x:row>
    <x:row r="218">
      <x:c r="A218" s="114"/>
      <x:c r="B218" s="115"/>
      <x:c r="C218" s="115"/>
      <x:c r="D218" s="115"/>
      <x:c r="E218" s="115"/>
      <x:c r="F218" s="115"/>
      <x:c r="G218" s="134"/>
      <x:c r="H218" s="150"/>
      <x:c r="I218" s="146" t="str">
        <x:f>IF(E218="","",IFERROR(VLOOKUP(E218,'Course Catalog'!$A$6:$L$55,7,FALSE),0))</x:f>
      </x:c>
      <x:c r="J218" s="126" t="str">
        <x:f>IF(A218="","",IF(H218&gt;=I218,"Yes","No"))</x:f>
      </x:c>
      <x:c r="K218" s="151"/>
      <x:c r="L218" s="148" t="str">
        <x:f>IF(OR(A218="",K218=""),"",EDATE(K218,IFERROR(VLOOKUP(E218,'Course Catalog'!$A$6:$L$55,8,FALSE),'Settings'!$B$7)))</x:f>
      </x:c>
      <x:c r="M218" s="15" t="str">
        <x:f>IF(A218="","",IF(J218&lt;&gt;"Yes","NOT PASSED",IF(L218&lt;TODAY(),"EXPIRED","CURRENT")))</x:f>
      </x:c>
      <x:c r="N218" s="149" t="str">
        <x:f>IF(A218="","",IF(M218&lt;&gt;"CURRENT",0,IF(COUNTIFS('Role Requirements'!$A$6:$A$105,D218,'Role Requirements'!$B$6:$B$105,E218)+COUNTIFS('Role Requirements'!$A$6:$A$105,"All Officers",'Role Requirements'!$B$6:$B$105,E218)=0,0,IF(COUNTIFS($B$6:B218,B218,$D$6:D218,D218,$E$6:E218,E218,$M$6:M218,"CURRENT")=1,1,0))))</x:f>
      </x:c>
      <x:c r="O218" s="114"/>
      <x:c r="P218" s="115"/>
      <x:c r="Q218" s="117"/>
    </x:row>
    <x:row r="219">
      <x:c r="A219" s="114"/>
      <x:c r="B219" s="115"/>
      <x:c r="C219" s="115"/>
      <x:c r="D219" s="115"/>
      <x:c r="E219" s="115"/>
      <x:c r="F219" s="115"/>
      <x:c r="G219" s="134"/>
      <x:c r="H219" s="150"/>
      <x:c r="I219" s="146" t="str">
        <x:f>IF(E219="","",IFERROR(VLOOKUP(E219,'Course Catalog'!$A$6:$L$55,7,FALSE),0))</x:f>
      </x:c>
      <x:c r="J219" s="126" t="str">
        <x:f>IF(A219="","",IF(H219&gt;=I219,"Yes","No"))</x:f>
      </x:c>
      <x:c r="K219" s="151"/>
      <x:c r="L219" s="148" t="str">
        <x:f>IF(OR(A219="",K219=""),"",EDATE(K219,IFERROR(VLOOKUP(E219,'Course Catalog'!$A$6:$L$55,8,FALSE),'Settings'!$B$7)))</x:f>
      </x:c>
      <x:c r="M219" s="15" t="str">
        <x:f>IF(A219="","",IF(J219&lt;&gt;"Yes","NOT PASSED",IF(L219&lt;TODAY(),"EXPIRED","CURRENT")))</x:f>
      </x:c>
      <x:c r="N219" s="149" t="str">
        <x:f>IF(A219="","",IF(M219&lt;&gt;"CURRENT",0,IF(COUNTIFS('Role Requirements'!$A$6:$A$105,D219,'Role Requirements'!$B$6:$B$105,E219)+COUNTIFS('Role Requirements'!$A$6:$A$105,"All Officers",'Role Requirements'!$B$6:$B$105,E219)=0,0,IF(COUNTIFS($B$6:B219,B219,$D$6:D219,D219,$E$6:E219,E219,$M$6:M219,"CURRENT")=1,1,0))))</x:f>
      </x:c>
      <x:c r="O219" s="114"/>
      <x:c r="P219" s="115"/>
      <x:c r="Q219" s="117"/>
    </x:row>
    <x:row r="220">
      <x:c r="A220" s="114"/>
      <x:c r="B220" s="115"/>
      <x:c r="C220" s="115"/>
      <x:c r="D220" s="115"/>
      <x:c r="E220" s="115"/>
      <x:c r="F220" s="115"/>
      <x:c r="G220" s="134"/>
      <x:c r="H220" s="150"/>
      <x:c r="I220" s="146" t="str">
        <x:f>IF(E220="","",IFERROR(VLOOKUP(E220,'Course Catalog'!$A$6:$L$55,7,FALSE),0))</x:f>
      </x:c>
      <x:c r="J220" s="126" t="str">
        <x:f>IF(A220="","",IF(H220&gt;=I220,"Yes","No"))</x:f>
      </x:c>
      <x:c r="K220" s="151"/>
      <x:c r="L220" s="148" t="str">
        <x:f>IF(OR(A220="",K220=""),"",EDATE(K220,IFERROR(VLOOKUP(E220,'Course Catalog'!$A$6:$L$55,8,FALSE),'Settings'!$B$7)))</x:f>
      </x:c>
      <x:c r="M220" s="15" t="str">
        <x:f>IF(A220="","",IF(J220&lt;&gt;"Yes","NOT PASSED",IF(L220&lt;TODAY(),"EXPIRED","CURRENT")))</x:f>
      </x:c>
      <x:c r="N220" s="149" t="str">
        <x:f>IF(A220="","",IF(M220&lt;&gt;"CURRENT",0,IF(COUNTIFS('Role Requirements'!$A$6:$A$105,D220,'Role Requirements'!$B$6:$B$105,E220)+COUNTIFS('Role Requirements'!$A$6:$A$105,"All Officers",'Role Requirements'!$B$6:$B$105,E220)=0,0,IF(COUNTIFS($B$6:B220,B220,$D$6:D220,D220,$E$6:E220,E220,$M$6:M220,"CURRENT")=1,1,0))))</x:f>
      </x:c>
      <x:c r="O220" s="114"/>
      <x:c r="P220" s="115"/>
      <x:c r="Q220" s="117"/>
    </x:row>
    <x:row r="221">
      <x:c r="A221" s="114"/>
      <x:c r="B221" s="115"/>
      <x:c r="C221" s="115"/>
      <x:c r="D221" s="115"/>
      <x:c r="E221" s="115"/>
      <x:c r="F221" s="115"/>
      <x:c r="G221" s="134"/>
      <x:c r="H221" s="150"/>
      <x:c r="I221" s="146" t="str">
        <x:f>IF(E221="","",IFERROR(VLOOKUP(E221,'Course Catalog'!$A$6:$L$55,7,FALSE),0))</x:f>
      </x:c>
      <x:c r="J221" s="126" t="str">
        <x:f>IF(A221="","",IF(H221&gt;=I221,"Yes","No"))</x:f>
      </x:c>
      <x:c r="K221" s="151"/>
      <x:c r="L221" s="148" t="str">
        <x:f>IF(OR(A221="",K221=""),"",EDATE(K221,IFERROR(VLOOKUP(E221,'Course Catalog'!$A$6:$L$55,8,FALSE),'Settings'!$B$7)))</x:f>
      </x:c>
      <x:c r="M221" s="15" t="str">
        <x:f>IF(A221="","",IF(J221&lt;&gt;"Yes","NOT PASSED",IF(L221&lt;TODAY(),"EXPIRED","CURRENT")))</x:f>
      </x:c>
      <x:c r="N221" s="149" t="str">
        <x:f>IF(A221="","",IF(M221&lt;&gt;"CURRENT",0,IF(COUNTIFS('Role Requirements'!$A$6:$A$105,D221,'Role Requirements'!$B$6:$B$105,E221)+COUNTIFS('Role Requirements'!$A$6:$A$105,"All Officers",'Role Requirements'!$B$6:$B$105,E221)=0,0,IF(COUNTIFS($B$6:B221,B221,$D$6:D221,D221,$E$6:E221,E221,$M$6:M221,"CURRENT")=1,1,0))))</x:f>
      </x:c>
      <x:c r="O221" s="114"/>
      <x:c r="P221" s="115"/>
      <x:c r="Q221" s="117"/>
    </x:row>
    <x:row r="222">
      <x:c r="A222" s="114"/>
      <x:c r="B222" s="115"/>
      <x:c r="C222" s="115"/>
      <x:c r="D222" s="115"/>
      <x:c r="E222" s="115"/>
      <x:c r="F222" s="115"/>
      <x:c r="G222" s="134"/>
      <x:c r="H222" s="150"/>
      <x:c r="I222" s="146" t="str">
        <x:f>IF(E222="","",IFERROR(VLOOKUP(E222,'Course Catalog'!$A$6:$L$55,7,FALSE),0))</x:f>
      </x:c>
      <x:c r="J222" s="126" t="str">
        <x:f>IF(A222="","",IF(H222&gt;=I222,"Yes","No"))</x:f>
      </x:c>
      <x:c r="K222" s="151"/>
      <x:c r="L222" s="148" t="str">
        <x:f>IF(OR(A222="",K222=""),"",EDATE(K222,IFERROR(VLOOKUP(E222,'Course Catalog'!$A$6:$L$55,8,FALSE),'Settings'!$B$7)))</x:f>
      </x:c>
      <x:c r="M222" s="15" t="str">
        <x:f>IF(A222="","",IF(J222&lt;&gt;"Yes","NOT PASSED",IF(L222&lt;TODAY(),"EXPIRED","CURRENT")))</x:f>
      </x:c>
      <x:c r="N222" s="149" t="str">
        <x:f>IF(A222="","",IF(M222&lt;&gt;"CURRENT",0,IF(COUNTIFS('Role Requirements'!$A$6:$A$105,D222,'Role Requirements'!$B$6:$B$105,E222)+COUNTIFS('Role Requirements'!$A$6:$A$105,"All Officers",'Role Requirements'!$B$6:$B$105,E222)=0,0,IF(COUNTIFS($B$6:B222,B222,$D$6:D222,D222,$E$6:E222,E222,$M$6:M222,"CURRENT")=1,1,0))))</x:f>
      </x:c>
      <x:c r="O222" s="114"/>
      <x:c r="P222" s="115"/>
      <x:c r="Q222" s="117"/>
    </x:row>
    <x:row r="223">
      <x:c r="A223" s="114"/>
      <x:c r="B223" s="115"/>
      <x:c r="C223" s="115"/>
      <x:c r="D223" s="115"/>
      <x:c r="E223" s="115"/>
      <x:c r="F223" s="115"/>
      <x:c r="G223" s="134"/>
      <x:c r="H223" s="150"/>
      <x:c r="I223" s="146" t="str">
        <x:f>IF(E223="","",IFERROR(VLOOKUP(E223,'Course Catalog'!$A$6:$L$55,7,FALSE),0))</x:f>
      </x:c>
      <x:c r="J223" s="126" t="str">
        <x:f>IF(A223="","",IF(H223&gt;=I223,"Yes","No"))</x:f>
      </x:c>
      <x:c r="K223" s="151"/>
      <x:c r="L223" s="148" t="str">
        <x:f>IF(OR(A223="",K223=""),"",EDATE(K223,IFERROR(VLOOKUP(E223,'Course Catalog'!$A$6:$L$55,8,FALSE),'Settings'!$B$7)))</x:f>
      </x:c>
      <x:c r="M223" s="15" t="str">
        <x:f>IF(A223="","",IF(J223&lt;&gt;"Yes","NOT PASSED",IF(L223&lt;TODAY(),"EXPIRED","CURRENT")))</x:f>
      </x:c>
      <x:c r="N223" s="149" t="str">
        <x:f>IF(A223="","",IF(M223&lt;&gt;"CURRENT",0,IF(COUNTIFS('Role Requirements'!$A$6:$A$105,D223,'Role Requirements'!$B$6:$B$105,E223)+COUNTIFS('Role Requirements'!$A$6:$A$105,"All Officers",'Role Requirements'!$B$6:$B$105,E223)=0,0,IF(COUNTIFS($B$6:B223,B223,$D$6:D223,D223,$E$6:E223,E223,$M$6:M223,"CURRENT")=1,1,0))))</x:f>
      </x:c>
      <x:c r="O223" s="114"/>
      <x:c r="P223" s="115"/>
      <x:c r="Q223" s="117"/>
    </x:row>
    <x:row r="224">
      <x:c r="A224" s="114"/>
      <x:c r="B224" s="115"/>
      <x:c r="C224" s="115"/>
      <x:c r="D224" s="115"/>
      <x:c r="E224" s="115"/>
      <x:c r="F224" s="115"/>
      <x:c r="G224" s="134"/>
      <x:c r="H224" s="150"/>
      <x:c r="I224" s="146" t="str">
        <x:f>IF(E224="","",IFERROR(VLOOKUP(E224,'Course Catalog'!$A$6:$L$55,7,FALSE),0))</x:f>
      </x:c>
      <x:c r="J224" s="126" t="str">
        <x:f>IF(A224="","",IF(H224&gt;=I224,"Yes","No"))</x:f>
      </x:c>
      <x:c r="K224" s="151"/>
      <x:c r="L224" s="148" t="str">
        <x:f>IF(OR(A224="",K224=""),"",EDATE(K224,IFERROR(VLOOKUP(E224,'Course Catalog'!$A$6:$L$55,8,FALSE),'Settings'!$B$7)))</x:f>
      </x:c>
      <x:c r="M224" s="15" t="str">
        <x:f>IF(A224="","",IF(J224&lt;&gt;"Yes","NOT PASSED",IF(L224&lt;TODAY(),"EXPIRED","CURRENT")))</x:f>
      </x:c>
      <x:c r="N224" s="149" t="str">
        <x:f>IF(A224="","",IF(M224&lt;&gt;"CURRENT",0,IF(COUNTIFS('Role Requirements'!$A$6:$A$105,D224,'Role Requirements'!$B$6:$B$105,E224)+COUNTIFS('Role Requirements'!$A$6:$A$105,"All Officers",'Role Requirements'!$B$6:$B$105,E224)=0,0,IF(COUNTIFS($B$6:B224,B224,$D$6:D224,D224,$E$6:E224,E224,$M$6:M224,"CURRENT")=1,1,0))))</x:f>
      </x:c>
      <x:c r="O224" s="114"/>
      <x:c r="P224" s="115"/>
      <x:c r="Q224" s="117"/>
    </x:row>
    <x:row r="225">
      <x:c r="A225" s="114"/>
      <x:c r="B225" s="115"/>
      <x:c r="C225" s="115"/>
      <x:c r="D225" s="115"/>
      <x:c r="E225" s="115"/>
      <x:c r="F225" s="115"/>
      <x:c r="G225" s="134"/>
      <x:c r="H225" s="150"/>
      <x:c r="I225" s="146" t="str">
        <x:f>IF(E225="","",IFERROR(VLOOKUP(E225,'Course Catalog'!$A$6:$L$55,7,FALSE),0))</x:f>
      </x:c>
      <x:c r="J225" s="126" t="str">
        <x:f>IF(A225="","",IF(H225&gt;=I225,"Yes","No"))</x:f>
      </x:c>
      <x:c r="K225" s="151"/>
      <x:c r="L225" s="148" t="str">
        <x:f>IF(OR(A225="",K225=""),"",EDATE(K225,IFERROR(VLOOKUP(E225,'Course Catalog'!$A$6:$L$55,8,FALSE),'Settings'!$B$7)))</x:f>
      </x:c>
      <x:c r="M225" s="15" t="str">
        <x:f>IF(A225="","",IF(J225&lt;&gt;"Yes","NOT PASSED",IF(L225&lt;TODAY(),"EXPIRED","CURRENT")))</x:f>
      </x:c>
      <x:c r="N225" s="149" t="str">
        <x:f>IF(A225="","",IF(M225&lt;&gt;"CURRENT",0,IF(COUNTIFS('Role Requirements'!$A$6:$A$105,D225,'Role Requirements'!$B$6:$B$105,E225)+COUNTIFS('Role Requirements'!$A$6:$A$105,"All Officers",'Role Requirements'!$B$6:$B$105,E225)=0,0,IF(COUNTIFS($B$6:B225,B225,$D$6:D225,D225,$E$6:E225,E225,$M$6:M225,"CURRENT")=1,1,0))))</x:f>
      </x:c>
      <x:c r="O225" s="114"/>
      <x:c r="P225" s="115"/>
      <x:c r="Q225" s="117"/>
    </x:row>
    <x:row r="226">
      <x:c r="A226" s="114"/>
      <x:c r="B226" s="115"/>
      <x:c r="C226" s="115"/>
      <x:c r="D226" s="115"/>
      <x:c r="E226" s="115"/>
      <x:c r="F226" s="115"/>
      <x:c r="G226" s="134"/>
      <x:c r="H226" s="150"/>
      <x:c r="I226" s="146" t="str">
        <x:f>IF(E226="","",IFERROR(VLOOKUP(E226,'Course Catalog'!$A$6:$L$55,7,FALSE),0))</x:f>
      </x:c>
      <x:c r="J226" s="126" t="str">
        <x:f>IF(A226="","",IF(H226&gt;=I226,"Yes","No"))</x:f>
      </x:c>
      <x:c r="K226" s="151"/>
      <x:c r="L226" s="148" t="str">
        <x:f>IF(OR(A226="",K226=""),"",EDATE(K226,IFERROR(VLOOKUP(E226,'Course Catalog'!$A$6:$L$55,8,FALSE),'Settings'!$B$7)))</x:f>
      </x:c>
      <x:c r="M226" s="15" t="str">
        <x:f>IF(A226="","",IF(J226&lt;&gt;"Yes","NOT PASSED",IF(L226&lt;TODAY(),"EXPIRED","CURRENT")))</x:f>
      </x:c>
      <x:c r="N226" s="149" t="str">
        <x:f>IF(A226="","",IF(M226&lt;&gt;"CURRENT",0,IF(COUNTIFS('Role Requirements'!$A$6:$A$105,D226,'Role Requirements'!$B$6:$B$105,E226)+COUNTIFS('Role Requirements'!$A$6:$A$105,"All Officers",'Role Requirements'!$B$6:$B$105,E226)=0,0,IF(COUNTIFS($B$6:B226,B226,$D$6:D226,D226,$E$6:E226,E226,$M$6:M226,"CURRENT")=1,1,0))))</x:f>
      </x:c>
      <x:c r="O226" s="114"/>
      <x:c r="P226" s="115"/>
      <x:c r="Q226" s="117"/>
    </x:row>
    <x:row r="227">
      <x:c r="A227" s="114"/>
      <x:c r="B227" s="115"/>
      <x:c r="C227" s="115"/>
      <x:c r="D227" s="115"/>
      <x:c r="E227" s="115"/>
      <x:c r="F227" s="115"/>
      <x:c r="G227" s="134"/>
      <x:c r="H227" s="150"/>
      <x:c r="I227" s="146" t="str">
        <x:f>IF(E227="","",IFERROR(VLOOKUP(E227,'Course Catalog'!$A$6:$L$55,7,FALSE),0))</x:f>
      </x:c>
      <x:c r="J227" s="126" t="str">
        <x:f>IF(A227="","",IF(H227&gt;=I227,"Yes","No"))</x:f>
      </x:c>
      <x:c r="K227" s="151"/>
      <x:c r="L227" s="148" t="str">
        <x:f>IF(OR(A227="",K227=""),"",EDATE(K227,IFERROR(VLOOKUP(E227,'Course Catalog'!$A$6:$L$55,8,FALSE),'Settings'!$B$7)))</x:f>
      </x:c>
      <x:c r="M227" s="15" t="str">
        <x:f>IF(A227="","",IF(J227&lt;&gt;"Yes","NOT PASSED",IF(L227&lt;TODAY(),"EXPIRED","CURRENT")))</x:f>
      </x:c>
      <x:c r="N227" s="149" t="str">
        <x:f>IF(A227="","",IF(M227&lt;&gt;"CURRENT",0,IF(COUNTIFS('Role Requirements'!$A$6:$A$105,D227,'Role Requirements'!$B$6:$B$105,E227)+COUNTIFS('Role Requirements'!$A$6:$A$105,"All Officers",'Role Requirements'!$B$6:$B$105,E227)=0,0,IF(COUNTIFS($B$6:B227,B227,$D$6:D227,D227,$E$6:E227,E227,$M$6:M227,"CURRENT")=1,1,0))))</x:f>
      </x:c>
      <x:c r="O227" s="114"/>
      <x:c r="P227" s="115"/>
      <x:c r="Q227" s="117"/>
    </x:row>
    <x:row r="228">
      <x:c r="A228" s="114"/>
      <x:c r="B228" s="115"/>
      <x:c r="C228" s="115"/>
      <x:c r="D228" s="115"/>
      <x:c r="E228" s="115"/>
      <x:c r="F228" s="115"/>
      <x:c r="G228" s="134"/>
      <x:c r="H228" s="150"/>
      <x:c r="I228" s="146" t="str">
        <x:f>IF(E228="","",IFERROR(VLOOKUP(E228,'Course Catalog'!$A$6:$L$55,7,FALSE),0))</x:f>
      </x:c>
      <x:c r="J228" s="126" t="str">
        <x:f>IF(A228="","",IF(H228&gt;=I228,"Yes","No"))</x:f>
      </x:c>
      <x:c r="K228" s="151"/>
      <x:c r="L228" s="148" t="str">
        <x:f>IF(OR(A228="",K228=""),"",EDATE(K228,IFERROR(VLOOKUP(E228,'Course Catalog'!$A$6:$L$55,8,FALSE),'Settings'!$B$7)))</x:f>
      </x:c>
      <x:c r="M228" s="15" t="str">
        <x:f>IF(A228="","",IF(J228&lt;&gt;"Yes","NOT PASSED",IF(L228&lt;TODAY(),"EXPIRED","CURRENT")))</x:f>
      </x:c>
      <x:c r="N228" s="149" t="str">
        <x:f>IF(A228="","",IF(M228&lt;&gt;"CURRENT",0,IF(COUNTIFS('Role Requirements'!$A$6:$A$105,D228,'Role Requirements'!$B$6:$B$105,E228)+COUNTIFS('Role Requirements'!$A$6:$A$105,"All Officers",'Role Requirements'!$B$6:$B$105,E228)=0,0,IF(COUNTIFS($B$6:B228,B228,$D$6:D228,D228,$E$6:E228,E228,$M$6:M228,"CURRENT")=1,1,0))))</x:f>
      </x:c>
      <x:c r="O228" s="114"/>
      <x:c r="P228" s="115"/>
      <x:c r="Q228" s="117"/>
    </x:row>
    <x:row r="229">
      <x:c r="A229" s="114"/>
      <x:c r="B229" s="115"/>
      <x:c r="C229" s="115"/>
      <x:c r="D229" s="115"/>
      <x:c r="E229" s="115"/>
      <x:c r="F229" s="115"/>
      <x:c r="G229" s="134"/>
      <x:c r="H229" s="150"/>
      <x:c r="I229" s="146" t="str">
        <x:f>IF(E229="","",IFERROR(VLOOKUP(E229,'Course Catalog'!$A$6:$L$55,7,FALSE),0))</x:f>
      </x:c>
      <x:c r="J229" s="126" t="str">
        <x:f>IF(A229="","",IF(H229&gt;=I229,"Yes","No"))</x:f>
      </x:c>
      <x:c r="K229" s="151"/>
      <x:c r="L229" s="148" t="str">
        <x:f>IF(OR(A229="",K229=""),"",EDATE(K229,IFERROR(VLOOKUP(E229,'Course Catalog'!$A$6:$L$55,8,FALSE),'Settings'!$B$7)))</x:f>
      </x:c>
      <x:c r="M229" s="15" t="str">
        <x:f>IF(A229="","",IF(J229&lt;&gt;"Yes","NOT PASSED",IF(L229&lt;TODAY(),"EXPIRED","CURRENT")))</x:f>
      </x:c>
      <x:c r="N229" s="149" t="str">
        <x:f>IF(A229="","",IF(M229&lt;&gt;"CURRENT",0,IF(COUNTIFS('Role Requirements'!$A$6:$A$105,D229,'Role Requirements'!$B$6:$B$105,E229)+COUNTIFS('Role Requirements'!$A$6:$A$105,"All Officers",'Role Requirements'!$B$6:$B$105,E229)=0,0,IF(COUNTIFS($B$6:B229,B229,$D$6:D229,D229,$E$6:E229,E229,$M$6:M229,"CURRENT")=1,1,0))))</x:f>
      </x:c>
      <x:c r="O229" s="114"/>
      <x:c r="P229" s="115"/>
      <x:c r="Q229" s="117"/>
    </x:row>
    <x:row r="230">
      <x:c r="A230" s="114"/>
      <x:c r="B230" s="115"/>
      <x:c r="C230" s="115"/>
      <x:c r="D230" s="115"/>
      <x:c r="E230" s="115"/>
      <x:c r="F230" s="115"/>
      <x:c r="G230" s="134"/>
      <x:c r="H230" s="150"/>
      <x:c r="I230" s="146" t="str">
        <x:f>IF(E230="","",IFERROR(VLOOKUP(E230,'Course Catalog'!$A$6:$L$55,7,FALSE),0))</x:f>
      </x:c>
      <x:c r="J230" s="126" t="str">
        <x:f>IF(A230="","",IF(H230&gt;=I230,"Yes","No"))</x:f>
      </x:c>
      <x:c r="K230" s="151"/>
      <x:c r="L230" s="148" t="str">
        <x:f>IF(OR(A230="",K230=""),"",EDATE(K230,IFERROR(VLOOKUP(E230,'Course Catalog'!$A$6:$L$55,8,FALSE),'Settings'!$B$7)))</x:f>
      </x:c>
      <x:c r="M230" s="15" t="str">
        <x:f>IF(A230="","",IF(J230&lt;&gt;"Yes","NOT PASSED",IF(L230&lt;TODAY(),"EXPIRED","CURRENT")))</x:f>
      </x:c>
      <x:c r="N230" s="149" t="str">
        <x:f>IF(A230="","",IF(M230&lt;&gt;"CURRENT",0,IF(COUNTIFS('Role Requirements'!$A$6:$A$105,D230,'Role Requirements'!$B$6:$B$105,E230)+COUNTIFS('Role Requirements'!$A$6:$A$105,"All Officers",'Role Requirements'!$B$6:$B$105,E230)=0,0,IF(COUNTIFS($B$6:B230,B230,$D$6:D230,D230,$E$6:E230,E230,$M$6:M230,"CURRENT")=1,1,0))))</x:f>
      </x:c>
      <x:c r="O230" s="114"/>
      <x:c r="P230" s="115"/>
      <x:c r="Q230" s="117"/>
    </x:row>
    <x:row r="231">
      <x:c r="A231" s="114"/>
      <x:c r="B231" s="115"/>
      <x:c r="C231" s="115"/>
      <x:c r="D231" s="115"/>
      <x:c r="E231" s="115"/>
      <x:c r="F231" s="115"/>
      <x:c r="G231" s="134"/>
      <x:c r="H231" s="150"/>
      <x:c r="I231" s="146" t="str">
        <x:f>IF(E231="","",IFERROR(VLOOKUP(E231,'Course Catalog'!$A$6:$L$55,7,FALSE),0))</x:f>
      </x:c>
      <x:c r="J231" s="126" t="str">
        <x:f>IF(A231="","",IF(H231&gt;=I231,"Yes","No"))</x:f>
      </x:c>
      <x:c r="K231" s="151"/>
      <x:c r="L231" s="148" t="str">
        <x:f>IF(OR(A231="",K231=""),"",EDATE(K231,IFERROR(VLOOKUP(E231,'Course Catalog'!$A$6:$L$55,8,FALSE),'Settings'!$B$7)))</x:f>
      </x:c>
      <x:c r="M231" s="15" t="str">
        <x:f>IF(A231="","",IF(J231&lt;&gt;"Yes","NOT PASSED",IF(L231&lt;TODAY(),"EXPIRED","CURRENT")))</x:f>
      </x:c>
      <x:c r="N231" s="149" t="str">
        <x:f>IF(A231="","",IF(M231&lt;&gt;"CURRENT",0,IF(COUNTIFS('Role Requirements'!$A$6:$A$105,D231,'Role Requirements'!$B$6:$B$105,E231)+COUNTIFS('Role Requirements'!$A$6:$A$105,"All Officers",'Role Requirements'!$B$6:$B$105,E231)=0,0,IF(COUNTIFS($B$6:B231,B231,$D$6:D231,D231,$E$6:E231,E231,$M$6:M231,"CURRENT")=1,1,0))))</x:f>
      </x:c>
      <x:c r="O231" s="114"/>
      <x:c r="P231" s="115"/>
      <x:c r="Q231" s="117"/>
    </x:row>
    <x:row r="232">
      <x:c r="A232" s="114"/>
      <x:c r="B232" s="115"/>
      <x:c r="C232" s="115"/>
      <x:c r="D232" s="115"/>
      <x:c r="E232" s="115"/>
      <x:c r="F232" s="115"/>
      <x:c r="G232" s="134"/>
      <x:c r="H232" s="150"/>
      <x:c r="I232" s="146" t="str">
        <x:f>IF(E232="","",IFERROR(VLOOKUP(E232,'Course Catalog'!$A$6:$L$55,7,FALSE),0))</x:f>
      </x:c>
      <x:c r="J232" s="126" t="str">
        <x:f>IF(A232="","",IF(H232&gt;=I232,"Yes","No"))</x:f>
      </x:c>
      <x:c r="K232" s="151"/>
      <x:c r="L232" s="148" t="str">
        <x:f>IF(OR(A232="",K232=""),"",EDATE(K232,IFERROR(VLOOKUP(E232,'Course Catalog'!$A$6:$L$55,8,FALSE),'Settings'!$B$7)))</x:f>
      </x:c>
      <x:c r="M232" s="15" t="str">
        <x:f>IF(A232="","",IF(J232&lt;&gt;"Yes","NOT PASSED",IF(L232&lt;TODAY(),"EXPIRED","CURRENT")))</x:f>
      </x:c>
      <x:c r="N232" s="149" t="str">
        <x:f>IF(A232="","",IF(M232&lt;&gt;"CURRENT",0,IF(COUNTIFS('Role Requirements'!$A$6:$A$105,D232,'Role Requirements'!$B$6:$B$105,E232)+COUNTIFS('Role Requirements'!$A$6:$A$105,"All Officers",'Role Requirements'!$B$6:$B$105,E232)=0,0,IF(COUNTIFS($B$6:B232,B232,$D$6:D232,D232,$E$6:E232,E232,$M$6:M232,"CURRENT")=1,1,0))))</x:f>
      </x:c>
      <x:c r="O232" s="114"/>
      <x:c r="P232" s="115"/>
      <x:c r="Q232" s="117"/>
    </x:row>
    <x:row r="233">
      <x:c r="A233" s="114"/>
      <x:c r="B233" s="115"/>
      <x:c r="C233" s="115"/>
      <x:c r="D233" s="115"/>
      <x:c r="E233" s="115"/>
      <x:c r="F233" s="115"/>
      <x:c r="G233" s="134"/>
      <x:c r="H233" s="150"/>
      <x:c r="I233" s="146" t="str">
        <x:f>IF(E233="","",IFERROR(VLOOKUP(E233,'Course Catalog'!$A$6:$L$55,7,FALSE),0))</x:f>
      </x:c>
      <x:c r="J233" s="126" t="str">
        <x:f>IF(A233="","",IF(H233&gt;=I233,"Yes","No"))</x:f>
      </x:c>
      <x:c r="K233" s="151"/>
      <x:c r="L233" s="148" t="str">
        <x:f>IF(OR(A233="",K233=""),"",EDATE(K233,IFERROR(VLOOKUP(E233,'Course Catalog'!$A$6:$L$55,8,FALSE),'Settings'!$B$7)))</x:f>
      </x:c>
      <x:c r="M233" s="15" t="str">
        <x:f>IF(A233="","",IF(J233&lt;&gt;"Yes","NOT PASSED",IF(L233&lt;TODAY(),"EXPIRED","CURRENT")))</x:f>
      </x:c>
      <x:c r="N233" s="149" t="str">
        <x:f>IF(A233="","",IF(M233&lt;&gt;"CURRENT",0,IF(COUNTIFS('Role Requirements'!$A$6:$A$105,D233,'Role Requirements'!$B$6:$B$105,E233)+COUNTIFS('Role Requirements'!$A$6:$A$105,"All Officers",'Role Requirements'!$B$6:$B$105,E233)=0,0,IF(COUNTIFS($B$6:B233,B233,$D$6:D233,D233,$E$6:E233,E233,$M$6:M233,"CURRENT")=1,1,0))))</x:f>
      </x:c>
      <x:c r="O233" s="114"/>
      <x:c r="P233" s="115"/>
      <x:c r="Q233" s="117"/>
    </x:row>
    <x:row r="234">
      <x:c r="A234" s="114"/>
      <x:c r="B234" s="115"/>
      <x:c r="C234" s="115"/>
      <x:c r="D234" s="115"/>
      <x:c r="E234" s="115"/>
      <x:c r="F234" s="115"/>
      <x:c r="G234" s="134"/>
      <x:c r="H234" s="150"/>
      <x:c r="I234" s="146" t="str">
        <x:f>IF(E234="","",IFERROR(VLOOKUP(E234,'Course Catalog'!$A$6:$L$55,7,FALSE),0))</x:f>
      </x:c>
      <x:c r="J234" s="126" t="str">
        <x:f>IF(A234="","",IF(H234&gt;=I234,"Yes","No"))</x:f>
      </x:c>
      <x:c r="K234" s="151"/>
      <x:c r="L234" s="148" t="str">
        <x:f>IF(OR(A234="",K234=""),"",EDATE(K234,IFERROR(VLOOKUP(E234,'Course Catalog'!$A$6:$L$55,8,FALSE),'Settings'!$B$7)))</x:f>
      </x:c>
      <x:c r="M234" s="15" t="str">
        <x:f>IF(A234="","",IF(J234&lt;&gt;"Yes","NOT PASSED",IF(L234&lt;TODAY(),"EXPIRED","CURRENT")))</x:f>
      </x:c>
      <x:c r="N234" s="149" t="str">
        <x:f>IF(A234="","",IF(M234&lt;&gt;"CURRENT",0,IF(COUNTIFS('Role Requirements'!$A$6:$A$105,D234,'Role Requirements'!$B$6:$B$105,E234)+COUNTIFS('Role Requirements'!$A$6:$A$105,"All Officers",'Role Requirements'!$B$6:$B$105,E234)=0,0,IF(COUNTIFS($B$6:B234,B234,$D$6:D234,D234,$E$6:E234,E234,$M$6:M234,"CURRENT")=1,1,0))))</x:f>
      </x:c>
      <x:c r="O234" s="114"/>
      <x:c r="P234" s="115"/>
      <x:c r="Q234" s="117"/>
    </x:row>
    <x:row r="235">
      <x:c r="A235" s="114"/>
      <x:c r="B235" s="115"/>
      <x:c r="C235" s="115"/>
      <x:c r="D235" s="115"/>
      <x:c r="E235" s="115"/>
      <x:c r="F235" s="115"/>
      <x:c r="G235" s="134"/>
      <x:c r="H235" s="150"/>
      <x:c r="I235" s="146" t="str">
        <x:f>IF(E235="","",IFERROR(VLOOKUP(E235,'Course Catalog'!$A$6:$L$55,7,FALSE),0))</x:f>
      </x:c>
      <x:c r="J235" s="126" t="str">
        <x:f>IF(A235="","",IF(H235&gt;=I235,"Yes","No"))</x:f>
      </x:c>
      <x:c r="K235" s="151"/>
      <x:c r="L235" s="148" t="str">
        <x:f>IF(OR(A235="",K235=""),"",EDATE(K235,IFERROR(VLOOKUP(E235,'Course Catalog'!$A$6:$L$55,8,FALSE),'Settings'!$B$7)))</x:f>
      </x:c>
      <x:c r="M235" s="15" t="str">
        <x:f>IF(A235="","",IF(J235&lt;&gt;"Yes","NOT PASSED",IF(L235&lt;TODAY(),"EXPIRED","CURRENT")))</x:f>
      </x:c>
      <x:c r="N235" s="149" t="str">
        <x:f>IF(A235="","",IF(M235&lt;&gt;"CURRENT",0,IF(COUNTIFS('Role Requirements'!$A$6:$A$105,D235,'Role Requirements'!$B$6:$B$105,E235)+COUNTIFS('Role Requirements'!$A$6:$A$105,"All Officers",'Role Requirements'!$B$6:$B$105,E235)=0,0,IF(COUNTIFS($B$6:B235,B235,$D$6:D235,D235,$E$6:E235,E235,$M$6:M235,"CURRENT")=1,1,0))))</x:f>
      </x:c>
      <x:c r="O235" s="114"/>
      <x:c r="P235" s="115"/>
      <x:c r="Q235" s="117"/>
    </x:row>
    <x:row r="236">
      <x:c r="A236" s="114"/>
      <x:c r="B236" s="115"/>
      <x:c r="C236" s="115"/>
      <x:c r="D236" s="115"/>
      <x:c r="E236" s="115"/>
      <x:c r="F236" s="115"/>
      <x:c r="G236" s="134"/>
      <x:c r="H236" s="150"/>
      <x:c r="I236" s="146" t="str">
        <x:f>IF(E236="","",IFERROR(VLOOKUP(E236,'Course Catalog'!$A$6:$L$55,7,FALSE),0))</x:f>
      </x:c>
      <x:c r="J236" s="126" t="str">
        <x:f>IF(A236="","",IF(H236&gt;=I236,"Yes","No"))</x:f>
      </x:c>
      <x:c r="K236" s="151"/>
      <x:c r="L236" s="148" t="str">
        <x:f>IF(OR(A236="",K236=""),"",EDATE(K236,IFERROR(VLOOKUP(E236,'Course Catalog'!$A$6:$L$55,8,FALSE),'Settings'!$B$7)))</x:f>
      </x:c>
      <x:c r="M236" s="15" t="str">
        <x:f>IF(A236="","",IF(J236&lt;&gt;"Yes","NOT PASSED",IF(L236&lt;TODAY(),"EXPIRED","CURRENT")))</x:f>
      </x:c>
      <x:c r="N236" s="149" t="str">
        <x:f>IF(A236="","",IF(M236&lt;&gt;"CURRENT",0,IF(COUNTIFS('Role Requirements'!$A$6:$A$105,D236,'Role Requirements'!$B$6:$B$105,E236)+COUNTIFS('Role Requirements'!$A$6:$A$105,"All Officers",'Role Requirements'!$B$6:$B$105,E236)=0,0,IF(COUNTIFS($B$6:B236,B236,$D$6:D236,D236,$E$6:E236,E236,$M$6:M236,"CURRENT")=1,1,0))))</x:f>
      </x:c>
      <x:c r="O236" s="114"/>
      <x:c r="P236" s="115"/>
      <x:c r="Q236" s="117"/>
    </x:row>
    <x:row r="237">
      <x:c r="A237" s="114"/>
      <x:c r="B237" s="115"/>
      <x:c r="C237" s="115"/>
      <x:c r="D237" s="115"/>
      <x:c r="E237" s="115"/>
      <x:c r="F237" s="115"/>
      <x:c r="G237" s="134"/>
      <x:c r="H237" s="150"/>
      <x:c r="I237" s="146" t="str">
        <x:f>IF(E237="","",IFERROR(VLOOKUP(E237,'Course Catalog'!$A$6:$L$55,7,FALSE),0))</x:f>
      </x:c>
      <x:c r="J237" s="126" t="str">
        <x:f>IF(A237="","",IF(H237&gt;=I237,"Yes","No"))</x:f>
      </x:c>
      <x:c r="K237" s="151"/>
      <x:c r="L237" s="148" t="str">
        <x:f>IF(OR(A237="",K237=""),"",EDATE(K237,IFERROR(VLOOKUP(E237,'Course Catalog'!$A$6:$L$55,8,FALSE),'Settings'!$B$7)))</x:f>
      </x:c>
      <x:c r="M237" s="15" t="str">
        <x:f>IF(A237="","",IF(J237&lt;&gt;"Yes","NOT PASSED",IF(L237&lt;TODAY(),"EXPIRED","CURRENT")))</x:f>
      </x:c>
      <x:c r="N237" s="149" t="str">
        <x:f>IF(A237="","",IF(M237&lt;&gt;"CURRENT",0,IF(COUNTIFS('Role Requirements'!$A$6:$A$105,D237,'Role Requirements'!$B$6:$B$105,E237)+COUNTIFS('Role Requirements'!$A$6:$A$105,"All Officers",'Role Requirements'!$B$6:$B$105,E237)=0,0,IF(COUNTIFS($B$6:B237,B237,$D$6:D237,D237,$E$6:E237,E237,$M$6:M237,"CURRENT")=1,1,0))))</x:f>
      </x:c>
      <x:c r="O237" s="114"/>
      <x:c r="P237" s="115"/>
      <x:c r="Q237" s="117"/>
    </x:row>
    <x:row r="238">
      <x:c r="A238" s="114"/>
      <x:c r="B238" s="115"/>
      <x:c r="C238" s="115"/>
      <x:c r="D238" s="115"/>
      <x:c r="E238" s="115"/>
      <x:c r="F238" s="115"/>
      <x:c r="G238" s="134"/>
      <x:c r="H238" s="150"/>
      <x:c r="I238" s="146" t="str">
        <x:f>IF(E238="","",IFERROR(VLOOKUP(E238,'Course Catalog'!$A$6:$L$55,7,FALSE),0))</x:f>
      </x:c>
      <x:c r="J238" s="126" t="str">
        <x:f>IF(A238="","",IF(H238&gt;=I238,"Yes","No"))</x:f>
      </x:c>
      <x:c r="K238" s="151"/>
      <x:c r="L238" s="148" t="str">
        <x:f>IF(OR(A238="",K238=""),"",EDATE(K238,IFERROR(VLOOKUP(E238,'Course Catalog'!$A$6:$L$55,8,FALSE),'Settings'!$B$7)))</x:f>
      </x:c>
      <x:c r="M238" s="15" t="str">
        <x:f>IF(A238="","",IF(J238&lt;&gt;"Yes","NOT PASSED",IF(L238&lt;TODAY(),"EXPIRED","CURRENT")))</x:f>
      </x:c>
      <x:c r="N238" s="149" t="str">
        <x:f>IF(A238="","",IF(M238&lt;&gt;"CURRENT",0,IF(COUNTIFS('Role Requirements'!$A$6:$A$105,D238,'Role Requirements'!$B$6:$B$105,E238)+COUNTIFS('Role Requirements'!$A$6:$A$105,"All Officers",'Role Requirements'!$B$6:$B$105,E238)=0,0,IF(COUNTIFS($B$6:B238,B238,$D$6:D238,D238,$E$6:E238,E238,$M$6:M238,"CURRENT")=1,1,0))))</x:f>
      </x:c>
      <x:c r="O238" s="114"/>
      <x:c r="P238" s="115"/>
      <x:c r="Q238" s="117"/>
    </x:row>
    <x:row r="239">
      <x:c r="A239" s="114"/>
      <x:c r="B239" s="115"/>
      <x:c r="C239" s="115"/>
      <x:c r="D239" s="115"/>
      <x:c r="E239" s="115"/>
      <x:c r="F239" s="115"/>
      <x:c r="G239" s="134"/>
      <x:c r="H239" s="150"/>
      <x:c r="I239" s="146" t="str">
        <x:f>IF(E239="","",IFERROR(VLOOKUP(E239,'Course Catalog'!$A$6:$L$55,7,FALSE),0))</x:f>
      </x:c>
      <x:c r="J239" s="126" t="str">
        <x:f>IF(A239="","",IF(H239&gt;=I239,"Yes","No"))</x:f>
      </x:c>
      <x:c r="K239" s="151"/>
      <x:c r="L239" s="148" t="str">
        <x:f>IF(OR(A239="",K239=""),"",EDATE(K239,IFERROR(VLOOKUP(E239,'Course Catalog'!$A$6:$L$55,8,FALSE),'Settings'!$B$7)))</x:f>
      </x:c>
      <x:c r="M239" s="15" t="str">
        <x:f>IF(A239="","",IF(J239&lt;&gt;"Yes","NOT PASSED",IF(L239&lt;TODAY(),"EXPIRED","CURRENT")))</x:f>
      </x:c>
      <x:c r="N239" s="149" t="str">
        <x:f>IF(A239="","",IF(M239&lt;&gt;"CURRENT",0,IF(COUNTIFS('Role Requirements'!$A$6:$A$105,D239,'Role Requirements'!$B$6:$B$105,E239)+COUNTIFS('Role Requirements'!$A$6:$A$105,"All Officers",'Role Requirements'!$B$6:$B$105,E239)=0,0,IF(COUNTIFS($B$6:B239,B239,$D$6:D239,D239,$E$6:E239,E239,$M$6:M239,"CURRENT")=1,1,0))))</x:f>
      </x:c>
      <x:c r="O239" s="114"/>
      <x:c r="P239" s="115"/>
      <x:c r="Q239" s="117"/>
    </x:row>
    <x:row r="240">
      <x:c r="A240" s="114"/>
      <x:c r="B240" s="115"/>
      <x:c r="C240" s="115"/>
      <x:c r="D240" s="115"/>
      <x:c r="E240" s="115"/>
      <x:c r="F240" s="115"/>
      <x:c r="G240" s="134"/>
      <x:c r="H240" s="150"/>
      <x:c r="I240" s="146" t="str">
        <x:f>IF(E240="","",IFERROR(VLOOKUP(E240,'Course Catalog'!$A$6:$L$55,7,FALSE),0))</x:f>
      </x:c>
      <x:c r="J240" s="126" t="str">
        <x:f>IF(A240="","",IF(H240&gt;=I240,"Yes","No"))</x:f>
      </x:c>
      <x:c r="K240" s="151"/>
      <x:c r="L240" s="148" t="str">
        <x:f>IF(OR(A240="",K240=""),"",EDATE(K240,IFERROR(VLOOKUP(E240,'Course Catalog'!$A$6:$L$55,8,FALSE),'Settings'!$B$7)))</x:f>
      </x:c>
      <x:c r="M240" s="15" t="str">
        <x:f>IF(A240="","",IF(J240&lt;&gt;"Yes","NOT PASSED",IF(L240&lt;TODAY(),"EXPIRED","CURRENT")))</x:f>
      </x:c>
      <x:c r="N240" s="149" t="str">
        <x:f>IF(A240="","",IF(M240&lt;&gt;"CURRENT",0,IF(COUNTIFS('Role Requirements'!$A$6:$A$105,D240,'Role Requirements'!$B$6:$B$105,E240)+COUNTIFS('Role Requirements'!$A$6:$A$105,"All Officers",'Role Requirements'!$B$6:$B$105,E240)=0,0,IF(COUNTIFS($B$6:B240,B240,$D$6:D240,D240,$E$6:E240,E240,$M$6:M240,"CURRENT")=1,1,0))))</x:f>
      </x:c>
      <x:c r="O240" s="114"/>
      <x:c r="P240" s="115"/>
      <x:c r="Q240" s="117"/>
    </x:row>
    <x:row r="241">
      <x:c r="A241" s="114"/>
      <x:c r="B241" s="115"/>
      <x:c r="C241" s="115"/>
      <x:c r="D241" s="115"/>
      <x:c r="E241" s="115"/>
      <x:c r="F241" s="115"/>
      <x:c r="G241" s="134"/>
      <x:c r="H241" s="150"/>
      <x:c r="I241" s="146" t="str">
        <x:f>IF(E241="","",IFERROR(VLOOKUP(E241,'Course Catalog'!$A$6:$L$55,7,FALSE),0))</x:f>
      </x:c>
      <x:c r="J241" s="126" t="str">
        <x:f>IF(A241="","",IF(H241&gt;=I241,"Yes","No"))</x:f>
      </x:c>
      <x:c r="K241" s="151"/>
      <x:c r="L241" s="148" t="str">
        <x:f>IF(OR(A241="",K241=""),"",EDATE(K241,IFERROR(VLOOKUP(E241,'Course Catalog'!$A$6:$L$55,8,FALSE),'Settings'!$B$7)))</x:f>
      </x:c>
      <x:c r="M241" s="15" t="str">
        <x:f>IF(A241="","",IF(J241&lt;&gt;"Yes","NOT PASSED",IF(L241&lt;TODAY(),"EXPIRED","CURRENT")))</x:f>
      </x:c>
      <x:c r="N241" s="149" t="str">
        <x:f>IF(A241="","",IF(M241&lt;&gt;"CURRENT",0,IF(COUNTIFS('Role Requirements'!$A$6:$A$105,D241,'Role Requirements'!$B$6:$B$105,E241)+COUNTIFS('Role Requirements'!$A$6:$A$105,"All Officers",'Role Requirements'!$B$6:$B$105,E241)=0,0,IF(COUNTIFS($B$6:B241,B241,$D$6:D241,D241,$E$6:E241,E241,$M$6:M241,"CURRENT")=1,1,0))))</x:f>
      </x:c>
      <x:c r="O241" s="114"/>
      <x:c r="P241" s="115"/>
      <x:c r="Q241" s="117"/>
    </x:row>
    <x:row r="242">
      <x:c r="A242" s="114"/>
      <x:c r="B242" s="115"/>
      <x:c r="C242" s="115"/>
      <x:c r="D242" s="115"/>
      <x:c r="E242" s="115"/>
      <x:c r="F242" s="115"/>
      <x:c r="G242" s="134"/>
      <x:c r="H242" s="150"/>
      <x:c r="I242" s="146" t="str">
        <x:f>IF(E242="","",IFERROR(VLOOKUP(E242,'Course Catalog'!$A$6:$L$55,7,FALSE),0))</x:f>
      </x:c>
      <x:c r="J242" s="126" t="str">
        <x:f>IF(A242="","",IF(H242&gt;=I242,"Yes","No"))</x:f>
      </x:c>
      <x:c r="K242" s="151"/>
      <x:c r="L242" s="148" t="str">
        <x:f>IF(OR(A242="",K242=""),"",EDATE(K242,IFERROR(VLOOKUP(E242,'Course Catalog'!$A$6:$L$55,8,FALSE),'Settings'!$B$7)))</x:f>
      </x:c>
      <x:c r="M242" s="15" t="str">
        <x:f>IF(A242="","",IF(J242&lt;&gt;"Yes","NOT PASSED",IF(L242&lt;TODAY(),"EXPIRED","CURRENT")))</x:f>
      </x:c>
      <x:c r="N242" s="149" t="str">
        <x:f>IF(A242="","",IF(M242&lt;&gt;"CURRENT",0,IF(COUNTIFS('Role Requirements'!$A$6:$A$105,D242,'Role Requirements'!$B$6:$B$105,E242)+COUNTIFS('Role Requirements'!$A$6:$A$105,"All Officers",'Role Requirements'!$B$6:$B$105,E242)=0,0,IF(COUNTIFS($B$6:B242,B242,$D$6:D242,D242,$E$6:E242,E242,$M$6:M242,"CURRENT")=1,1,0))))</x:f>
      </x:c>
      <x:c r="O242" s="114"/>
      <x:c r="P242" s="115"/>
      <x:c r="Q242" s="117"/>
    </x:row>
    <x:row r="243">
      <x:c r="A243" s="114"/>
      <x:c r="B243" s="115"/>
      <x:c r="C243" s="115"/>
      <x:c r="D243" s="115"/>
      <x:c r="E243" s="115"/>
      <x:c r="F243" s="115"/>
      <x:c r="G243" s="134"/>
      <x:c r="H243" s="150"/>
      <x:c r="I243" s="146" t="str">
        <x:f>IF(E243="","",IFERROR(VLOOKUP(E243,'Course Catalog'!$A$6:$L$55,7,FALSE),0))</x:f>
      </x:c>
      <x:c r="J243" s="126" t="str">
        <x:f>IF(A243="","",IF(H243&gt;=I243,"Yes","No"))</x:f>
      </x:c>
      <x:c r="K243" s="151"/>
      <x:c r="L243" s="148" t="str">
        <x:f>IF(OR(A243="",K243=""),"",EDATE(K243,IFERROR(VLOOKUP(E243,'Course Catalog'!$A$6:$L$55,8,FALSE),'Settings'!$B$7)))</x:f>
      </x:c>
      <x:c r="M243" s="15" t="str">
        <x:f>IF(A243="","",IF(J243&lt;&gt;"Yes","NOT PASSED",IF(L243&lt;TODAY(),"EXPIRED","CURRENT")))</x:f>
      </x:c>
      <x:c r="N243" s="149" t="str">
        <x:f>IF(A243="","",IF(M243&lt;&gt;"CURRENT",0,IF(COUNTIFS('Role Requirements'!$A$6:$A$105,D243,'Role Requirements'!$B$6:$B$105,E243)+COUNTIFS('Role Requirements'!$A$6:$A$105,"All Officers",'Role Requirements'!$B$6:$B$105,E243)=0,0,IF(COUNTIFS($B$6:B243,B243,$D$6:D243,D243,$E$6:E243,E243,$M$6:M243,"CURRENT")=1,1,0))))</x:f>
      </x:c>
      <x:c r="O243" s="114"/>
      <x:c r="P243" s="115"/>
      <x:c r="Q243" s="117"/>
    </x:row>
    <x:row r="244">
      <x:c r="A244" s="114"/>
      <x:c r="B244" s="115"/>
      <x:c r="C244" s="115"/>
      <x:c r="D244" s="115"/>
      <x:c r="E244" s="115"/>
      <x:c r="F244" s="115"/>
      <x:c r="G244" s="134"/>
      <x:c r="H244" s="150"/>
      <x:c r="I244" s="146" t="str">
        <x:f>IF(E244="","",IFERROR(VLOOKUP(E244,'Course Catalog'!$A$6:$L$55,7,FALSE),0))</x:f>
      </x:c>
      <x:c r="J244" s="126" t="str">
        <x:f>IF(A244="","",IF(H244&gt;=I244,"Yes","No"))</x:f>
      </x:c>
      <x:c r="K244" s="151"/>
      <x:c r="L244" s="148" t="str">
        <x:f>IF(OR(A244="",K244=""),"",EDATE(K244,IFERROR(VLOOKUP(E244,'Course Catalog'!$A$6:$L$55,8,FALSE),'Settings'!$B$7)))</x:f>
      </x:c>
      <x:c r="M244" s="15" t="str">
        <x:f>IF(A244="","",IF(J244&lt;&gt;"Yes","NOT PASSED",IF(L244&lt;TODAY(),"EXPIRED","CURRENT")))</x:f>
      </x:c>
      <x:c r="N244" s="149" t="str">
        <x:f>IF(A244="","",IF(M244&lt;&gt;"CURRENT",0,IF(COUNTIFS('Role Requirements'!$A$6:$A$105,D244,'Role Requirements'!$B$6:$B$105,E244)+COUNTIFS('Role Requirements'!$A$6:$A$105,"All Officers",'Role Requirements'!$B$6:$B$105,E244)=0,0,IF(COUNTIFS($B$6:B244,B244,$D$6:D244,D244,$E$6:E244,E244,$M$6:M244,"CURRENT")=1,1,0))))</x:f>
      </x:c>
      <x:c r="O244" s="114"/>
      <x:c r="P244" s="115"/>
      <x:c r="Q244" s="117"/>
    </x:row>
    <x:row r="245">
      <x:c r="A245" s="114"/>
      <x:c r="B245" s="115"/>
      <x:c r="C245" s="115"/>
      <x:c r="D245" s="115"/>
      <x:c r="E245" s="115"/>
      <x:c r="F245" s="115"/>
      <x:c r="G245" s="134"/>
      <x:c r="H245" s="150"/>
      <x:c r="I245" s="146" t="str">
        <x:f>IF(E245="","",IFERROR(VLOOKUP(E245,'Course Catalog'!$A$6:$L$55,7,FALSE),0))</x:f>
      </x:c>
      <x:c r="J245" s="126" t="str">
        <x:f>IF(A245="","",IF(H245&gt;=I245,"Yes","No"))</x:f>
      </x:c>
      <x:c r="K245" s="151"/>
      <x:c r="L245" s="148" t="str">
        <x:f>IF(OR(A245="",K245=""),"",EDATE(K245,IFERROR(VLOOKUP(E245,'Course Catalog'!$A$6:$L$55,8,FALSE),'Settings'!$B$7)))</x:f>
      </x:c>
      <x:c r="M245" s="15" t="str">
        <x:f>IF(A245="","",IF(J245&lt;&gt;"Yes","NOT PASSED",IF(L245&lt;TODAY(),"EXPIRED","CURRENT")))</x:f>
      </x:c>
      <x:c r="N245" s="149" t="str">
        <x:f>IF(A245="","",IF(M245&lt;&gt;"CURRENT",0,IF(COUNTIFS('Role Requirements'!$A$6:$A$105,D245,'Role Requirements'!$B$6:$B$105,E245)+COUNTIFS('Role Requirements'!$A$6:$A$105,"All Officers",'Role Requirements'!$B$6:$B$105,E245)=0,0,IF(COUNTIFS($B$6:B245,B245,$D$6:D245,D245,$E$6:E245,E245,$M$6:M245,"CURRENT")=1,1,0))))</x:f>
      </x:c>
      <x:c r="O245" s="114"/>
      <x:c r="P245" s="115"/>
      <x:c r="Q245" s="117"/>
    </x:row>
    <x:row r="246">
      <x:c r="A246" s="114"/>
      <x:c r="B246" s="115"/>
      <x:c r="C246" s="115"/>
      <x:c r="D246" s="115"/>
      <x:c r="E246" s="115"/>
      <x:c r="F246" s="115"/>
      <x:c r="G246" s="134"/>
      <x:c r="H246" s="150"/>
      <x:c r="I246" s="146" t="str">
        <x:f>IF(E246="","",IFERROR(VLOOKUP(E246,'Course Catalog'!$A$6:$L$55,7,FALSE),0))</x:f>
      </x:c>
      <x:c r="J246" s="126" t="str">
        <x:f>IF(A246="","",IF(H246&gt;=I246,"Yes","No"))</x:f>
      </x:c>
      <x:c r="K246" s="151"/>
      <x:c r="L246" s="148" t="str">
        <x:f>IF(OR(A246="",K246=""),"",EDATE(K246,IFERROR(VLOOKUP(E246,'Course Catalog'!$A$6:$L$55,8,FALSE),'Settings'!$B$7)))</x:f>
      </x:c>
      <x:c r="M246" s="15" t="str">
        <x:f>IF(A246="","",IF(J246&lt;&gt;"Yes","NOT PASSED",IF(L246&lt;TODAY(),"EXPIRED","CURRENT")))</x:f>
      </x:c>
      <x:c r="N246" s="149" t="str">
        <x:f>IF(A246="","",IF(M246&lt;&gt;"CURRENT",0,IF(COUNTIFS('Role Requirements'!$A$6:$A$105,D246,'Role Requirements'!$B$6:$B$105,E246)+COUNTIFS('Role Requirements'!$A$6:$A$105,"All Officers",'Role Requirements'!$B$6:$B$105,E246)=0,0,IF(COUNTIFS($B$6:B246,B246,$D$6:D246,D246,$E$6:E246,E246,$M$6:M246,"CURRENT")=1,1,0))))</x:f>
      </x:c>
      <x:c r="O246" s="114"/>
      <x:c r="P246" s="115"/>
      <x:c r="Q246" s="117"/>
    </x:row>
    <x:row r="247">
      <x:c r="A247" s="114"/>
      <x:c r="B247" s="115"/>
      <x:c r="C247" s="115"/>
      <x:c r="D247" s="115"/>
      <x:c r="E247" s="115"/>
      <x:c r="F247" s="115"/>
      <x:c r="G247" s="134"/>
      <x:c r="H247" s="150"/>
      <x:c r="I247" s="146" t="str">
        <x:f>IF(E247="","",IFERROR(VLOOKUP(E247,'Course Catalog'!$A$6:$L$55,7,FALSE),0))</x:f>
      </x:c>
      <x:c r="J247" s="126" t="str">
        <x:f>IF(A247="","",IF(H247&gt;=I247,"Yes","No"))</x:f>
      </x:c>
      <x:c r="K247" s="151"/>
      <x:c r="L247" s="148" t="str">
        <x:f>IF(OR(A247="",K247=""),"",EDATE(K247,IFERROR(VLOOKUP(E247,'Course Catalog'!$A$6:$L$55,8,FALSE),'Settings'!$B$7)))</x:f>
      </x:c>
      <x:c r="M247" s="15" t="str">
        <x:f>IF(A247="","",IF(J247&lt;&gt;"Yes","NOT PASSED",IF(L247&lt;TODAY(),"EXPIRED","CURRENT")))</x:f>
      </x:c>
      <x:c r="N247" s="149" t="str">
        <x:f>IF(A247="","",IF(M247&lt;&gt;"CURRENT",0,IF(COUNTIFS('Role Requirements'!$A$6:$A$105,D247,'Role Requirements'!$B$6:$B$105,E247)+COUNTIFS('Role Requirements'!$A$6:$A$105,"All Officers",'Role Requirements'!$B$6:$B$105,E247)=0,0,IF(COUNTIFS($B$6:B247,B247,$D$6:D247,D247,$E$6:E247,E247,$M$6:M247,"CURRENT")=1,1,0))))</x:f>
      </x:c>
      <x:c r="O247" s="114"/>
      <x:c r="P247" s="115"/>
      <x:c r="Q247" s="117"/>
    </x:row>
    <x:row r="248">
      <x:c r="A248" s="114"/>
      <x:c r="B248" s="115"/>
      <x:c r="C248" s="115"/>
      <x:c r="D248" s="115"/>
      <x:c r="E248" s="115"/>
      <x:c r="F248" s="115"/>
      <x:c r="G248" s="134"/>
      <x:c r="H248" s="150"/>
      <x:c r="I248" s="146" t="str">
        <x:f>IF(E248="","",IFERROR(VLOOKUP(E248,'Course Catalog'!$A$6:$L$55,7,FALSE),0))</x:f>
      </x:c>
      <x:c r="J248" s="126" t="str">
        <x:f>IF(A248="","",IF(H248&gt;=I248,"Yes","No"))</x:f>
      </x:c>
      <x:c r="K248" s="151"/>
      <x:c r="L248" s="148" t="str">
        <x:f>IF(OR(A248="",K248=""),"",EDATE(K248,IFERROR(VLOOKUP(E248,'Course Catalog'!$A$6:$L$55,8,FALSE),'Settings'!$B$7)))</x:f>
      </x:c>
      <x:c r="M248" s="15" t="str">
        <x:f>IF(A248="","",IF(J248&lt;&gt;"Yes","NOT PASSED",IF(L248&lt;TODAY(),"EXPIRED","CURRENT")))</x:f>
      </x:c>
      <x:c r="N248" s="149" t="str">
        <x:f>IF(A248="","",IF(M248&lt;&gt;"CURRENT",0,IF(COUNTIFS('Role Requirements'!$A$6:$A$105,D248,'Role Requirements'!$B$6:$B$105,E248)+COUNTIFS('Role Requirements'!$A$6:$A$105,"All Officers",'Role Requirements'!$B$6:$B$105,E248)=0,0,IF(COUNTIFS($B$6:B248,B248,$D$6:D248,D248,$E$6:E248,E248,$M$6:M248,"CURRENT")=1,1,0))))</x:f>
      </x:c>
      <x:c r="O248" s="114"/>
      <x:c r="P248" s="115"/>
      <x:c r="Q248" s="117"/>
    </x:row>
    <x:row r="249">
      <x:c r="A249" s="114"/>
      <x:c r="B249" s="115"/>
      <x:c r="C249" s="115"/>
      <x:c r="D249" s="115"/>
      <x:c r="E249" s="115"/>
      <x:c r="F249" s="115"/>
      <x:c r="G249" s="134"/>
      <x:c r="H249" s="150"/>
      <x:c r="I249" s="146" t="str">
        <x:f>IF(E249="","",IFERROR(VLOOKUP(E249,'Course Catalog'!$A$6:$L$55,7,FALSE),0))</x:f>
      </x:c>
      <x:c r="J249" s="126" t="str">
        <x:f>IF(A249="","",IF(H249&gt;=I249,"Yes","No"))</x:f>
      </x:c>
      <x:c r="K249" s="151"/>
      <x:c r="L249" s="148" t="str">
        <x:f>IF(OR(A249="",K249=""),"",EDATE(K249,IFERROR(VLOOKUP(E249,'Course Catalog'!$A$6:$L$55,8,FALSE),'Settings'!$B$7)))</x:f>
      </x:c>
      <x:c r="M249" s="15" t="str">
        <x:f>IF(A249="","",IF(J249&lt;&gt;"Yes","NOT PASSED",IF(L249&lt;TODAY(),"EXPIRED","CURRENT")))</x:f>
      </x:c>
      <x:c r="N249" s="149" t="str">
        <x:f>IF(A249="","",IF(M249&lt;&gt;"CURRENT",0,IF(COUNTIFS('Role Requirements'!$A$6:$A$105,D249,'Role Requirements'!$B$6:$B$105,E249)+COUNTIFS('Role Requirements'!$A$6:$A$105,"All Officers",'Role Requirements'!$B$6:$B$105,E249)=0,0,IF(COUNTIFS($B$6:B249,B249,$D$6:D249,D249,$E$6:E249,E249,$M$6:M249,"CURRENT")=1,1,0))))</x:f>
      </x:c>
      <x:c r="O249" s="114"/>
      <x:c r="P249" s="115"/>
      <x:c r="Q249" s="117"/>
    </x:row>
    <x:row r="250">
      <x:c r="A250" s="114"/>
      <x:c r="B250" s="115"/>
      <x:c r="C250" s="115"/>
      <x:c r="D250" s="115"/>
      <x:c r="E250" s="115"/>
      <x:c r="F250" s="115"/>
      <x:c r="G250" s="134"/>
      <x:c r="H250" s="150"/>
      <x:c r="I250" s="146" t="str">
        <x:f>IF(E250="","",IFERROR(VLOOKUP(E250,'Course Catalog'!$A$6:$L$55,7,FALSE),0))</x:f>
      </x:c>
      <x:c r="J250" s="126" t="str">
        <x:f>IF(A250="","",IF(H250&gt;=I250,"Yes","No"))</x:f>
      </x:c>
      <x:c r="K250" s="151"/>
      <x:c r="L250" s="148" t="str">
        <x:f>IF(OR(A250="",K250=""),"",EDATE(K250,IFERROR(VLOOKUP(E250,'Course Catalog'!$A$6:$L$55,8,FALSE),'Settings'!$B$7)))</x:f>
      </x:c>
      <x:c r="M250" s="15" t="str">
        <x:f>IF(A250="","",IF(J250&lt;&gt;"Yes","NOT PASSED",IF(L250&lt;TODAY(),"EXPIRED","CURRENT")))</x:f>
      </x:c>
      <x:c r="N250" s="149" t="str">
        <x:f>IF(A250="","",IF(M250&lt;&gt;"CURRENT",0,IF(COUNTIFS('Role Requirements'!$A$6:$A$105,D250,'Role Requirements'!$B$6:$B$105,E250)+COUNTIFS('Role Requirements'!$A$6:$A$105,"All Officers",'Role Requirements'!$B$6:$B$105,E250)=0,0,IF(COUNTIFS($B$6:B250,B250,$D$6:D250,D250,$E$6:E250,E250,$M$6:M250,"CURRENT")=1,1,0))))</x:f>
      </x:c>
      <x:c r="O250" s="114"/>
      <x:c r="P250" s="115"/>
      <x:c r="Q250" s="117"/>
    </x:row>
    <x:row r="251">
      <x:c r="A251" s="114"/>
      <x:c r="B251" s="115"/>
      <x:c r="C251" s="115"/>
      <x:c r="D251" s="115"/>
      <x:c r="E251" s="115"/>
      <x:c r="F251" s="115"/>
      <x:c r="G251" s="134"/>
      <x:c r="H251" s="150"/>
      <x:c r="I251" s="146" t="str">
        <x:f>IF(E251="","",IFERROR(VLOOKUP(E251,'Course Catalog'!$A$6:$L$55,7,FALSE),0))</x:f>
      </x:c>
      <x:c r="J251" s="126" t="str">
        <x:f>IF(A251="","",IF(H251&gt;=I251,"Yes","No"))</x:f>
      </x:c>
      <x:c r="K251" s="151"/>
      <x:c r="L251" s="148" t="str">
        <x:f>IF(OR(A251="",K251=""),"",EDATE(K251,IFERROR(VLOOKUP(E251,'Course Catalog'!$A$6:$L$55,8,FALSE),'Settings'!$B$7)))</x:f>
      </x:c>
      <x:c r="M251" s="15" t="str">
        <x:f>IF(A251="","",IF(J251&lt;&gt;"Yes","NOT PASSED",IF(L251&lt;TODAY(),"EXPIRED","CURRENT")))</x:f>
      </x:c>
      <x:c r="N251" s="149" t="str">
        <x:f>IF(A251="","",IF(M251&lt;&gt;"CURRENT",0,IF(COUNTIFS('Role Requirements'!$A$6:$A$105,D251,'Role Requirements'!$B$6:$B$105,E251)+COUNTIFS('Role Requirements'!$A$6:$A$105,"All Officers",'Role Requirements'!$B$6:$B$105,E251)=0,0,IF(COUNTIFS($B$6:B251,B251,$D$6:D251,D251,$E$6:E251,E251,$M$6:M251,"CURRENT")=1,1,0))))</x:f>
      </x:c>
      <x:c r="O251" s="114"/>
      <x:c r="P251" s="115"/>
      <x:c r="Q251" s="117"/>
    </x:row>
    <x:row r="252">
      <x:c r="A252" s="114"/>
      <x:c r="B252" s="115"/>
      <x:c r="C252" s="115"/>
      <x:c r="D252" s="115"/>
      <x:c r="E252" s="115"/>
      <x:c r="F252" s="115"/>
      <x:c r="G252" s="134"/>
      <x:c r="H252" s="150"/>
      <x:c r="I252" s="146" t="str">
        <x:f>IF(E252="","",IFERROR(VLOOKUP(E252,'Course Catalog'!$A$6:$L$55,7,FALSE),0))</x:f>
      </x:c>
      <x:c r="J252" s="126" t="str">
        <x:f>IF(A252="","",IF(H252&gt;=I252,"Yes","No"))</x:f>
      </x:c>
      <x:c r="K252" s="151"/>
      <x:c r="L252" s="148" t="str">
        <x:f>IF(OR(A252="",K252=""),"",EDATE(K252,IFERROR(VLOOKUP(E252,'Course Catalog'!$A$6:$L$55,8,FALSE),'Settings'!$B$7)))</x:f>
      </x:c>
      <x:c r="M252" s="15" t="str">
        <x:f>IF(A252="","",IF(J252&lt;&gt;"Yes","NOT PASSED",IF(L252&lt;TODAY(),"EXPIRED","CURRENT")))</x:f>
      </x:c>
      <x:c r="N252" s="149" t="str">
        <x:f>IF(A252="","",IF(M252&lt;&gt;"CURRENT",0,IF(COUNTIFS('Role Requirements'!$A$6:$A$105,D252,'Role Requirements'!$B$6:$B$105,E252)+COUNTIFS('Role Requirements'!$A$6:$A$105,"All Officers",'Role Requirements'!$B$6:$B$105,E252)=0,0,IF(COUNTIFS($B$6:B252,B252,$D$6:D252,D252,$E$6:E252,E252,$M$6:M252,"CURRENT")=1,1,0))))</x:f>
      </x:c>
      <x:c r="O252" s="114"/>
      <x:c r="P252" s="115"/>
      <x:c r="Q252" s="117"/>
    </x:row>
    <x:row r="253">
      <x:c r="A253" s="114"/>
      <x:c r="B253" s="115"/>
      <x:c r="C253" s="115"/>
      <x:c r="D253" s="115"/>
      <x:c r="E253" s="115"/>
      <x:c r="F253" s="115"/>
      <x:c r="G253" s="134"/>
      <x:c r="H253" s="150"/>
      <x:c r="I253" s="146" t="str">
        <x:f>IF(E253="","",IFERROR(VLOOKUP(E253,'Course Catalog'!$A$6:$L$55,7,FALSE),0))</x:f>
      </x:c>
      <x:c r="J253" s="126" t="str">
        <x:f>IF(A253="","",IF(H253&gt;=I253,"Yes","No"))</x:f>
      </x:c>
      <x:c r="K253" s="151"/>
      <x:c r="L253" s="148" t="str">
        <x:f>IF(OR(A253="",K253=""),"",EDATE(K253,IFERROR(VLOOKUP(E253,'Course Catalog'!$A$6:$L$55,8,FALSE),'Settings'!$B$7)))</x:f>
      </x:c>
      <x:c r="M253" s="15" t="str">
        <x:f>IF(A253="","",IF(J253&lt;&gt;"Yes","NOT PASSED",IF(L253&lt;TODAY(),"EXPIRED","CURRENT")))</x:f>
      </x:c>
      <x:c r="N253" s="149" t="str">
        <x:f>IF(A253="","",IF(M253&lt;&gt;"CURRENT",0,IF(COUNTIFS('Role Requirements'!$A$6:$A$105,D253,'Role Requirements'!$B$6:$B$105,E253)+COUNTIFS('Role Requirements'!$A$6:$A$105,"All Officers",'Role Requirements'!$B$6:$B$105,E253)=0,0,IF(COUNTIFS($B$6:B253,B253,$D$6:D253,D253,$E$6:E253,E253,$M$6:M253,"CURRENT")=1,1,0))))</x:f>
      </x:c>
      <x:c r="O253" s="114"/>
      <x:c r="P253" s="115"/>
      <x:c r="Q253" s="117"/>
    </x:row>
    <x:row r="254">
      <x:c r="A254" s="114"/>
      <x:c r="B254" s="115"/>
      <x:c r="C254" s="115"/>
      <x:c r="D254" s="115"/>
      <x:c r="E254" s="115"/>
      <x:c r="F254" s="115"/>
      <x:c r="G254" s="134"/>
      <x:c r="H254" s="150"/>
      <x:c r="I254" s="146" t="str">
        <x:f>IF(E254="","",IFERROR(VLOOKUP(E254,'Course Catalog'!$A$6:$L$55,7,FALSE),0))</x:f>
      </x:c>
      <x:c r="J254" s="126" t="str">
        <x:f>IF(A254="","",IF(H254&gt;=I254,"Yes","No"))</x:f>
      </x:c>
      <x:c r="K254" s="151"/>
      <x:c r="L254" s="148" t="str">
        <x:f>IF(OR(A254="",K254=""),"",EDATE(K254,IFERROR(VLOOKUP(E254,'Course Catalog'!$A$6:$L$55,8,FALSE),'Settings'!$B$7)))</x:f>
      </x:c>
      <x:c r="M254" s="15" t="str">
        <x:f>IF(A254="","",IF(J254&lt;&gt;"Yes","NOT PASSED",IF(L254&lt;TODAY(),"EXPIRED","CURRENT")))</x:f>
      </x:c>
      <x:c r="N254" s="149" t="str">
        <x:f>IF(A254="","",IF(M254&lt;&gt;"CURRENT",0,IF(COUNTIFS('Role Requirements'!$A$6:$A$105,D254,'Role Requirements'!$B$6:$B$105,E254)+COUNTIFS('Role Requirements'!$A$6:$A$105,"All Officers",'Role Requirements'!$B$6:$B$105,E254)=0,0,IF(COUNTIFS($B$6:B254,B254,$D$6:D254,D254,$E$6:E254,E254,$M$6:M254,"CURRENT")=1,1,0))))</x:f>
      </x:c>
      <x:c r="O254" s="114"/>
      <x:c r="P254" s="115"/>
      <x:c r="Q254" s="117"/>
    </x:row>
    <x:row r="255">
      <x:c r="A255" s="114"/>
      <x:c r="B255" s="115"/>
      <x:c r="C255" s="115"/>
      <x:c r="D255" s="115"/>
      <x:c r="E255" s="115"/>
      <x:c r="F255" s="115"/>
      <x:c r="G255" s="134"/>
      <x:c r="H255" s="150"/>
      <x:c r="I255" s="146" t="str">
        <x:f>IF(E255="","",IFERROR(VLOOKUP(E255,'Course Catalog'!$A$6:$L$55,7,FALSE),0))</x:f>
      </x:c>
      <x:c r="J255" s="126" t="str">
        <x:f>IF(A255="","",IF(H255&gt;=I255,"Yes","No"))</x:f>
      </x:c>
      <x:c r="K255" s="151"/>
      <x:c r="L255" s="148" t="str">
        <x:f>IF(OR(A255="",K255=""),"",EDATE(K255,IFERROR(VLOOKUP(E255,'Course Catalog'!$A$6:$L$55,8,FALSE),'Settings'!$B$7)))</x:f>
      </x:c>
      <x:c r="M255" s="15" t="str">
        <x:f>IF(A255="","",IF(J255&lt;&gt;"Yes","NOT PASSED",IF(L255&lt;TODAY(),"EXPIRED","CURRENT")))</x:f>
      </x:c>
      <x:c r="N255" s="149" t="str">
        <x:f>IF(A255="","",IF(M255&lt;&gt;"CURRENT",0,IF(COUNTIFS('Role Requirements'!$A$6:$A$105,D255,'Role Requirements'!$B$6:$B$105,E255)+COUNTIFS('Role Requirements'!$A$6:$A$105,"All Officers",'Role Requirements'!$B$6:$B$105,E255)=0,0,IF(COUNTIFS($B$6:B255,B255,$D$6:D255,D255,$E$6:E255,E255,$M$6:M255,"CURRENT")=1,1,0))))</x:f>
      </x:c>
      <x:c r="O255" s="114"/>
      <x:c r="P255" s="115"/>
      <x:c r="Q255" s="117"/>
    </x:row>
    <x:row r="256">
      <x:c r="A256" s="114"/>
      <x:c r="B256" s="115"/>
      <x:c r="C256" s="115"/>
      <x:c r="D256" s="115"/>
      <x:c r="E256" s="115"/>
      <x:c r="F256" s="115"/>
      <x:c r="G256" s="134"/>
      <x:c r="H256" s="150"/>
      <x:c r="I256" s="146" t="str">
        <x:f>IF(E256="","",IFERROR(VLOOKUP(E256,'Course Catalog'!$A$6:$L$55,7,FALSE),0))</x:f>
      </x:c>
      <x:c r="J256" s="126" t="str">
        <x:f>IF(A256="","",IF(H256&gt;=I256,"Yes","No"))</x:f>
      </x:c>
      <x:c r="K256" s="151"/>
      <x:c r="L256" s="148" t="str">
        <x:f>IF(OR(A256="",K256=""),"",EDATE(K256,IFERROR(VLOOKUP(E256,'Course Catalog'!$A$6:$L$55,8,FALSE),'Settings'!$B$7)))</x:f>
      </x:c>
      <x:c r="M256" s="15" t="str">
        <x:f>IF(A256="","",IF(J256&lt;&gt;"Yes","NOT PASSED",IF(L256&lt;TODAY(),"EXPIRED","CURRENT")))</x:f>
      </x:c>
      <x:c r="N256" s="149" t="str">
        <x:f>IF(A256="","",IF(M256&lt;&gt;"CURRENT",0,IF(COUNTIFS('Role Requirements'!$A$6:$A$105,D256,'Role Requirements'!$B$6:$B$105,E256)+COUNTIFS('Role Requirements'!$A$6:$A$105,"All Officers",'Role Requirements'!$B$6:$B$105,E256)=0,0,IF(COUNTIFS($B$6:B256,B256,$D$6:D256,D256,$E$6:E256,E256,$M$6:M256,"CURRENT")=1,1,0))))</x:f>
      </x:c>
      <x:c r="O256" s="114"/>
      <x:c r="P256" s="115"/>
      <x:c r="Q256" s="117"/>
    </x:row>
    <x:row r="257">
      <x:c r="A257" s="114"/>
      <x:c r="B257" s="115"/>
      <x:c r="C257" s="115"/>
      <x:c r="D257" s="115"/>
      <x:c r="E257" s="115"/>
      <x:c r="F257" s="115"/>
      <x:c r="G257" s="134"/>
      <x:c r="H257" s="150"/>
      <x:c r="I257" s="146" t="str">
        <x:f>IF(E257="","",IFERROR(VLOOKUP(E257,'Course Catalog'!$A$6:$L$55,7,FALSE),0))</x:f>
      </x:c>
      <x:c r="J257" s="126" t="str">
        <x:f>IF(A257="","",IF(H257&gt;=I257,"Yes","No"))</x:f>
      </x:c>
      <x:c r="K257" s="151"/>
      <x:c r="L257" s="148" t="str">
        <x:f>IF(OR(A257="",K257=""),"",EDATE(K257,IFERROR(VLOOKUP(E257,'Course Catalog'!$A$6:$L$55,8,FALSE),'Settings'!$B$7)))</x:f>
      </x:c>
      <x:c r="M257" s="15" t="str">
        <x:f>IF(A257="","",IF(J257&lt;&gt;"Yes","NOT PASSED",IF(L257&lt;TODAY(),"EXPIRED","CURRENT")))</x:f>
      </x:c>
      <x:c r="N257" s="149" t="str">
        <x:f>IF(A257="","",IF(M257&lt;&gt;"CURRENT",0,IF(COUNTIFS('Role Requirements'!$A$6:$A$105,D257,'Role Requirements'!$B$6:$B$105,E257)+COUNTIFS('Role Requirements'!$A$6:$A$105,"All Officers",'Role Requirements'!$B$6:$B$105,E257)=0,0,IF(COUNTIFS($B$6:B257,B257,$D$6:D257,D257,$E$6:E257,E257,$M$6:M257,"CURRENT")=1,1,0))))</x:f>
      </x:c>
      <x:c r="O257" s="114"/>
      <x:c r="P257" s="115"/>
      <x:c r="Q257" s="117"/>
    </x:row>
    <x:row r="258">
      <x:c r="A258" s="114"/>
      <x:c r="B258" s="115"/>
      <x:c r="C258" s="115"/>
      <x:c r="D258" s="115"/>
      <x:c r="E258" s="115"/>
      <x:c r="F258" s="115"/>
      <x:c r="G258" s="134"/>
      <x:c r="H258" s="150"/>
      <x:c r="I258" s="146" t="str">
        <x:f>IF(E258="","",IFERROR(VLOOKUP(E258,'Course Catalog'!$A$6:$L$55,7,FALSE),0))</x:f>
      </x:c>
      <x:c r="J258" s="126" t="str">
        <x:f>IF(A258="","",IF(H258&gt;=I258,"Yes","No"))</x:f>
      </x:c>
      <x:c r="K258" s="151"/>
      <x:c r="L258" s="148" t="str">
        <x:f>IF(OR(A258="",K258=""),"",EDATE(K258,IFERROR(VLOOKUP(E258,'Course Catalog'!$A$6:$L$55,8,FALSE),'Settings'!$B$7)))</x:f>
      </x:c>
      <x:c r="M258" s="15" t="str">
        <x:f>IF(A258="","",IF(J258&lt;&gt;"Yes","NOT PASSED",IF(L258&lt;TODAY(),"EXPIRED","CURRENT")))</x:f>
      </x:c>
      <x:c r="N258" s="149" t="str">
        <x:f>IF(A258="","",IF(M258&lt;&gt;"CURRENT",0,IF(COUNTIFS('Role Requirements'!$A$6:$A$105,D258,'Role Requirements'!$B$6:$B$105,E258)+COUNTIFS('Role Requirements'!$A$6:$A$105,"All Officers",'Role Requirements'!$B$6:$B$105,E258)=0,0,IF(COUNTIFS($B$6:B258,B258,$D$6:D258,D258,$E$6:E258,E258,$M$6:M258,"CURRENT")=1,1,0))))</x:f>
      </x:c>
      <x:c r="O258" s="114"/>
      <x:c r="P258" s="115"/>
      <x:c r="Q258" s="117"/>
    </x:row>
    <x:row r="259">
      <x:c r="A259" s="114"/>
      <x:c r="B259" s="115"/>
      <x:c r="C259" s="115"/>
      <x:c r="D259" s="115"/>
      <x:c r="E259" s="115"/>
      <x:c r="F259" s="115"/>
      <x:c r="G259" s="134"/>
      <x:c r="H259" s="150"/>
      <x:c r="I259" s="146" t="str">
        <x:f>IF(E259="","",IFERROR(VLOOKUP(E259,'Course Catalog'!$A$6:$L$55,7,FALSE),0))</x:f>
      </x:c>
      <x:c r="J259" s="126" t="str">
        <x:f>IF(A259="","",IF(H259&gt;=I259,"Yes","No"))</x:f>
      </x:c>
      <x:c r="K259" s="151"/>
      <x:c r="L259" s="148" t="str">
        <x:f>IF(OR(A259="",K259=""),"",EDATE(K259,IFERROR(VLOOKUP(E259,'Course Catalog'!$A$6:$L$55,8,FALSE),'Settings'!$B$7)))</x:f>
      </x:c>
      <x:c r="M259" s="15" t="str">
        <x:f>IF(A259="","",IF(J259&lt;&gt;"Yes","NOT PASSED",IF(L259&lt;TODAY(),"EXPIRED","CURRENT")))</x:f>
      </x:c>
      <x:c r="N259" s="149" t="str">
        <x:f>IF(A259="","",IF(M259&lt;&gt;"CURRENT",0,IF(COUNTIFS('Role Requirements'!$A$6:$A$105,D259,'Role Requirements'!$B$6:$B$105,E259)+COUNTIFS('Role Requirements'!$A$6:$A$105,"All Officers",'Role Requirements'!$B$6:$B$105,E259)=0,0,IF(COUNTIFS($B$6:B259,B259,$D$6:D259,D259,$E$6:E259,E259,$M$6:M259,"CURRENT")=1,1,0))))</x:f>
      </x:c>
      <x:c r="O259" s="114"/>
      <x:c r="P259" s="115"/>
      <x:c r="Q259" s="117"/>
    </x:row>
    <x:row r="260">
      <x:c r="A260" s="114"/>
      <x:c r="B260" s="115"/>
      <x:c r="C260" s="115"/>
      <x:c r="D260" s="115"/>
      <x:c r="E260" s="115"/>
      <x:c r="F260" s="115"/>
      <x:c r="G260" s="134"/>
      <x:c r="H260" s="150"/>
      <x:c r="I260" s="146" t="str">
        <x:f>IF(E260="","",IFERROR(VLOOKUP(E260,'Course Catalog'!$A$6:$L$55,7,FALSE),0))</x:f>
      </x:c>
      <x:c r="J260" s="126" t="str">
        <x:f>IF(A260="","",IF(H260&gt;=I260,"Yes","No"))</x:f>
      </x:c>
      <x:c r="K260" s="151"/>
      <x:c r="L260" s="148" t="str">
        <x:f>IF(OR(A260="",K260=""),"",EDATE(K260,IFERROR(VLOOKUP(E260,'Course Catalog'!$A$6:$L$55,8,FALSE),'Settings'!$B$7)))</x:f>
      </x:c>
      <x:c r="M260" s="15" t="str">
        <x:f>IF(A260="","",IF(J260&lt;&gt;"Yes","NOT PASSED",IF(L260&lt;TODAY(),"EXPIRED","CURRENT")))</x:f>
      </x:c>
      <x:c r="N260" s="149" t="str">
        <x:f>IF(A260="","",IF(M260&lt;&gt;"CURRENT",0,IF(COUNTIFS('Role Requirements'!$A$6:$A$105,D260,'Role Requirements'!$B$6:$B$105,E260)+COUNTIFS('Role Requirements'!$A$6:$A$105,"All Officers",'Role Requirements'!$B$6:$B$105,E260)=0,0,IF(COUNTIFS($B$6:B260,B260,$D$6:D260,D260,$E$6:E260,E260,$M$6:M260,"CURRENT")=1,1,0))))</x:f>
      </x:c>
      <x:c r="O260" s="114"/>
      <x:c r="P260" s="115"/>
      <x:c r="Q260" s="117"/>
    </x:row>
    <x:row r="261">
      <x:c r="A261" s="114"/>
      <x:c r="B261" s="115"/>
      <x:c r="C261" s="115"/>
      <x:c r="D261" s="115"/>
      <x:c r="E261" s="115"/>
      <x:c r="F261" s="115"/>
      <x:c r="G261" s="134"/>
      <x:c r="H261" s="150"/>
      <x:c r="I261" s="146" t="str">
        <x:f>IF(E261="","",IFERROR(VLOOKUP(E261,'Course Catalog'!$A$6:$L$55,7,FALSE),0))</x:f>
      </x:c>
      <x:c r="J261" s="126" t="str">
        <x:f>IF(A261="","",IF(H261&gt;=I261,"Yes","No"))</x:f>
      </x:c>
      <x:c r="K261" s="151"/>
      <x:c r="L261" s="148" t="str">
        <x:f>IF(OR(A261="",K261=""),"",EDATE(K261,IFERROR(VLOOKUP(E261,'Course Catalog'!$A$6:$L$55,8,FALSE),'Settings'!$B$7)))</x:f>
      </x:c>
      <x:c r="M261" s="15" t="str">
        <x:f>IF(A261="","",IF(J261&lt;&gt;"Yes","NOT PASSED",IF(L261&lt;TODAY(),"EXPIRED","CURRENT")))</x:f>
      </x:c>
      <x:c r="N261" s="149" t="str">
        <x:f>IF(A261="","",IF(M261&lt;&gt;"CURRENT",0,IF(COUNTIFS('Role Requirements'!$A$6:$A$105,D261,'Role Requirements'!$B$6:$B$105,E261)+COUNTIFS('Role Requirements'!$A$6:$A$105,"All Officers",'Role Requirements'!$B$6:$B$105,E261)=0,0,IF(COUNTIFS($B$6:B261,B261,$D$6:D261,D261,$E$6:E261,E261,$M$6:M261,"CURRENT")=1,1,0))))</x:f>
      </x:c>
      <x:c r="O261" s="114"/>
      <x:c r="P261" s="115"/>
      <x:c r="Q261" s="117"/>
    </x:row>
    <x:row r="262">
      <x:c r="A262" s="114"/>
      <x:c r="B262" s="115"/>
      <x:c r="C262" s="115"/>
      <x:c r="D262" s="115"/>
      <x:c r="E262" s="115"/>
      <x:c r="F262" s="115"/>
      <x:c r="G262" s="134"/>
      <x:c r="H262" s="150"/>
      <x:c r="I262" s="146" t="str">
        <x:f>IF(E262="","",IFERROR(VLOOKUP(E262,'Course Catalog'!$A$6:$L$55,7,FALSE),0))</x:f>
      </x:c>
      <x:c r="J262" s="126" t="str">
        <x:f>IF(A262="","",IF(H262&gt;=I262,"Yes","No"))</x:f>
      </x:c>
      <x:c r="K262" s="151"/>
      <x:c r="L262" s="148" t="str">
        <x:f>IF(OR(A262="",K262=""),"",EDATE(K262,IFERROR(VLOOKUP(E262,'Course Catalog'!$A$6:$L$55,8,FALSE),'Settings'!$B$7)))</x:f>
      </x:c>
      <x:c r="M262" s="15" t="str">
        <x:f>IF(A262="","",IF(J262&lt;&gt;"Yes","NOT PASSED",IF(L262&lt;TODAY(),"EXPIRED","CURRENT")))</x:f>
      </x:c>
      <x:c r="N262" s="149" t="str">
        <x:f>IF(A262="","",IF(M262&lt;&gt;"CURRENT",0,IF(COUNTIFS('Role Requirements'!$A$6:$A$105,D262,'Role Requirements'!$B$6:$B$105,E262)+COUNTIFS('Role Requirements'!$A$6:$A$105,"All Officers",'Role Requirements'!$B$6:$B$105,E262)=0,0,IF(COUNTIFS($B$6:B262,B262,$D$6:D262,D262,$E$6:E262,E262,$M$6:M262,"CURRENT")=1,1,0))))</x:f>
      </x:c>
      <x:c r="O262" s="114"/>
      <x:c r="P262" s="115"/>
      <x:c r="Q262" s="117"/>
    </x:row>
    <x:row r="263">
      <x:c r="A263" s="114"/>
      <x:c r="B263" s="115"/>
      <x:c r="C263" s="115"/>
      <x:c r="D263" s="115"/>
      <x:c r="E263" s="115"/>
      <x:c r="F263" s="115"/>
      <x:c r="G263" s="134"/>
      <x:c r="H263" s="150"/>
      <x:c r="I263" s="146" t="str">
        <x:f>IF(E263="","",IFERROR(VLOOKUP(E263,'Course Catalog'!$A$6:$L$55,7,FALSE),0))</x:f>
      </x:c>
      <x:c r="J263" s="126" t="str">
        <x:f>IF(A263="","",IF(H263&gt;=I263,"Yes","No"))</x:f>
      </x:c>
      <x:c r="K263" s="151"/>
      <x:c r="L263" s="148" t="str">
        <x:f>IF(OR(A263="",K263=""),"",EDATE(K263,IFERROR(VLOOKUP(E263,'Course Catalog'!$A$6:$L$55,8,FALSE),'Settings'!$B$7)))</x:f>
      </x:c>
      <x:c r="M263" s="15" t="str">
        <x:f>IF(A263="","",IF(J263&lt;&gt;"Yes","NOT PASSED",IF(L263&lt;TODAY(),"EXPIRED","CURRENT")))</x:f>
      </x:c>
      <x:c r="N263" s="149" t="str">
        <x:f>IF(A263="","",IF(M263&lt;&gt;"CURRENT",0,IF(COUNTIFS('Role Requirements'!$A$6:$A$105,D263,'Role Requirements'!$B$6:$B$105,E263)+COUNTIFS('Role Requirements'!$A$6:$A$105,"All Officers",'Role Requirements'!$B$6:$B$105,E263)=0,0,IF(COUNTIFS($B$6:B263,B263,$D$6:D263,D263,$E$6:E263,E263,$M$6:M263,"CURRENT")=1,1,0))))</x:f>
      </x:c>
      <x:c r="O263" s="114"/>
      <x:c r="P263" s="115"/>
      <x:c r="Q263" s="117"/>
    </x:row>
    <x:row r="264">
      <x:c r="A264" s="114"/>
      <x:c r="B264" s="115"/>
      <x:c r="C264" s="115"/>
      <x:c r="D264" s="115"/>
      <x:c r="E264" s="115"/>
      <x:c r="F264" s="115"/>
      <x:c r="G264" s="134"/>
      <x:c r="H264" s="150"/>
      <x:c r="I264" s="146" t="str">
        <x:f>IF(E264="","",IFERROR(VLOOKUP(E264,'Course Catalog'!$A$6:$L$55,7,FALSE),0))</x:f>
      </x:c>
      <x:c r="J264" s="126" t="str">
        <x:f>IF(A264="","",IF(H264&gt;=I264,"Yes","No"))</x:f>
      </x:c>
      <x:c r="K264" s="151"/>
      <x:c r="L264" s="148" t="str">
        <x:f>IF(OR(A264="",K264=""),"",EDATE(K264,IFERROR(VLOOKUP(E264,'Course Catalog'!$A$6:$L$55,8,FALSE),'Settings'!$B$7)))</x:f>
      </x:c>
      <x:c r="M264" s="15" t="str">
        <x:f>IF(A264="","",IF(J264&lt;&gt;"Yes","NOT PASSED",IF(L264&lt;TODAY(),"EXPIRED","CURRENT")))</x:f>
      </x:c>
      <x:c r="N264" s="149" t="str">
        <x:f>IF(A264="","",IF(M264&lt;&gt;"CURRENT",0,IF(COUNTIFS('Role Requirements'!$A$6:$A$105,D264,'Role Requirements'!$B$6:$B$105,E264)+COUNTIFS('Role Requirements'!$A$6:$A$105,"All Officers",'Role Requirements'!$B$6:$B$105,E264)=0,0,IF(COUNTIFS($B$6:B264,B264,$D$6:D264,D264,$E$6:E264,E264,$M$6:M264,"CURRENT")=1,1,0))))</x:f>
      </x:c>
      <x:c r="O264" s="114"/>
      <x:c r="P264" s="115"/>
      <x:c r="Q264" s="117"/>
    </x:row>
    <x:row r="265">
      <x:c r="A265" s="114"/>
      <x:c r="B265" s="115"/>
      <x:c r="C265" s="115"/>
      <x:c r="D265" s="115"/>
      <x:c r="E265" s="115"/>
      <x:c r="F265" s="115"/>
      <x:c r="G265" s="134"/>
      <x:c r="H265" s="150"/>
      <x:c r="I265" s="146" t="str">
        <x:f>IF(E265="","",IFERROR(VLOOKUP(E265,'Course Catalog'!$A$6:$L$55,7,FALSE),0))</x:f>
      </x:c>
      <x:c r="J265" s="126" t="str">
        <x:f>IF(A265="","",IF(H265&gt;=I265,"Yes","No"))</x:f>
      </x:c>
      <x:c r="K265" s="151"/>
      <x:c r="L265" s="148" t="str">
        <x:f>IF(OR(A265="",K265=""),"",EDATE(K265,IFERROR(VLOOKUP(E265,'Course Catalog'!$A$6:$L$55,8,FALSE),'Settings'!$B$7)))</x:f>
      </x:c>
      <x:c r="M265" s="15" t="str">
        <x:f>IF(A265="","",IF(J265&lt;&gt;"Yes","NOT PASSED",IF(L265&lt;TODAY(),"EXPIRED","CURRENT")))</x:f>
      </x:c>
      <x:c r="N265" s="149" t="str">
        <x:f>IF(A265="","",IF(M265&lt;&gt;"CURRENT",0,IF(COUNTIFS('Role Requirements'!$A$6:$A$105,D265,'Role Requirements'!$B$6:$B$105,E265)+COUNTIFS('Role Requirements'!$A$6:$A$105,"All Officers",'Role Requirements'!$B$6:$B$105,E265)=0,0,IF(COUNTIFS($B$6:B265,B265,$D$6:D265,D265,$E$6:E265,E265,$M$6:M265,"CURRENT")=1,1,0))))</x:f>
      </x:c>
      <x:c r="O265" s="114"/>
      <x:c r="P265" s="115"/>
      <x:c r="Q265" s="117"/>
    </x:row>
    <x:row r="266">
      <x:c r="A266" s="114"/>
      <x:c r="B266" s="115"/>
      <x:c r="C266" s="115"/>
      <x:c r="D266" s="115"/>
      <x:c r="E266" s="115"/>
      <x:c r="F266" s="115"/>
      <x:c r="G266" s="134"/>
      <x:c r="H266" s="150"/>
      <x:c r="I266" s="146" t="str">
        <x:f>IF(E266="","",IFERROR(VLOOKUP(E266,'Course Catalog'!$A$6:$L$55,7,FALSE),0))</x:f>
      </x:c>
      <x:c r="J266" s="126" t="str">
        <x:f>IF(A266="","",IF(H266&gt;=I266,"Yes","No"))</x:f>
      </x:c>
      <x:c r="K266" s="151"/>
      <x:c r="L266" s="148" t="str">
        <x:f>IF(OR(A266="",K266=""),"",EDATE(K266,IFERROR(VLOOKUP(E266,'Course Catalog'!$A$6:$L$55,8,FALSE),'Settings'!$B$7)))</x:f>
      </x:c>
      <x:c r="M266" s="15" t="str">
        <x:f>IF(A266="","",IF(J266&lt;&gt;"Yes","NOT PASSED",IF(L266&lt;TODAY(),"EXPIRED","CURRENT")))</x:f>
      </x:c>
      <x:c r="N266" s="149" t="str">
        <x:f>IF(A266="","",IF(M266&lt;&gt;"CURRENT",0,IF(COUNTIFS('Role Requirements'!$A$6:$A$105,D266,'Role Requirements'!$B$6:$B$105,E266)+COUNTIFS('Role Requirements'!$A$6:$A$105,"All Officers",'Role Requirements'!$B$6:$B$105,E266)=0,0,IF(COUNTIFS($B$6:B266,B266,$D$6:D266,D266,$E$6:E266,E266,$M$6:M266,"CURRENT")=1,1,0))))</x:f>
      </x:c>
      <x:c r="O266" s="114"/>
      <x:c r="P266" s="115"/>
      <x:c r="Q266" s="117"/>
    </x:row>
    <x:row r="267">
      <x:c r="A267" s="114"/>
      <x:c r="B267" s="115"/>
      <x:c r="C267" s="115"/>
      <x:c r="D267" s="115"/>
      <x:c r="E267" s="115"/>
      <x:c r="F267" s="115"/>
      <x:c r="G267" s="134"/>
      <x:c r="H267" s="150"/>
      <x:c r="I267" s="146" t="str">
        <x:f>IF(E267="","",IFERROR(VLOOKUP(E267,'Course Catalog'!$A$6:$L$55,7,FALSE),0))</x:f>
      </x:c>
      <x:c r="J267" s="126" t="str">
        <x:f>IF(A267="","",IF(H267&gt;=I267,"Yes","No"))</x:f>
      </x:c>
      <x:c r="K267" s="151"/>
      <x:c r="L267" s="148" t="str">
        <x:f>IF(OR(A267="",K267=""),"",EDATE(K267,IFERROR(VLOOKUP(E267,'Course Catalog'!$A$6:$L$55,8,FALSE),'Settings'!$B$7)))</x:f>
      </x:c>
      <x:c r="M267" s="15" t="str">
        <x:f>IF(A267="","",IF(J267&lt;&gt;"Yes","NOT PASSED",IF(L267&lt;TODAY(),"EXPIRED","CURRENT")))</x:f>
      </x:c>
      <x:c r="N267" s="149" t="str">
        <x:f>IF(A267="","",IF(M267&lt;&gt;"CURRENT",0,IF(COUNTIFS('Role Requirements'!$A$6:$A$105,D267,'Role Requirements'!$B$6:$B$105,E267)+COUNTIFS('Role Requirements'!$A$6:$A$105,"All Officers",'Role Requirements'!$B$6:$B$105,E267)=0,0,IF(COUNTIFS($B$6:B267,B267,$D$6:D267,D267,$E$6:E267,E267,$M$6:M267,"CURRENT")=1,1,0))))</x:f>
      </x:c>
      <x:c r="O267" s="114"/>
      <x:c r="P267" s="115"/>
      <x:c r="Q267" s="117"/>
    </x:row>
    <x:row r="268">
      <x:c r="A268" s="114"/>
      <x:c r="B268" s="115"/>
      <x:c r="C268" s="115"/>
      <x:c r="D268" s="115"/>
      <x:c r="E268" s="115"/>
      <x:c r="F268" s="115"/>
      <x:c r="G268" s="134"/>
      <x:c r="H268" s="150"/>
      <x:c r="I268" s="146" t="str">
        <x:f>IF(E268="","",IFERROR(VLOOKUP(E268,'Course Catalog'!$A$6:$L$55,7,FALSE),0))</x:f>
      </x:c>
      <x:c r="J268" s="126" t="str">
        <x:f>IF(A268="","",IF(H268&gt;=I268,"Yes","No"))</x:f>
      </x:c>
      <x:c r="K268" s="151"/>
      <x:c r="L268" s="148" t="str">
        <x:f>IF(OR(A268="",K268=""),"",EDATE(K268,IFERROR(VLOOKUP(E268,'Course Catalog'!$A$6:$L$55,8,FALSE),'Settings'!$B$7)))</x:f>
      </x:c>
      <x:c r="M268" s="15" t="str">
        <x:f>IF(A268="","",IF(J268&lt;&gt;"Yes","NOT PASSED",IF(L268&lt;TODAY(),"EXPIRED","CURRENT")))</x:f>
      </x:c>
      <x:c r="N268" s="149" t="str">
        <x:f>IF(A268="","",IF(M268&lt;&gt;"CURRENT",0,IF(COUNTIFS('Role Requirements'!$A$6:$A$105,D268,'Role Requirements'!$B$6:$B$105,E268)+COUNTIFS('Role Requirements'!$A$6:$A$105,"All Officers",'Role Requirements'!$B$6:$B$105,E268)=0,0,IF(COUNTIFS($B$6:B268,B268,$D$6:D268,D268,$E$6:E268,E268,$M$6:M268,"CURRENT")=1,1,0))))</x:f>
      </x:c>
      <x:c r="O268" s="114"/>
      <x:c r="P268" s="115"/>
      <x:c r="Q268" s="117"/>
    </x:row>
    <x:row r="269">
      <x:c r="A269" s="114"/>
      <x:c r="B269" s="115"/>
      <x:c r="C269" s="115"/>
      <x:c r="D269" s="115"/>
      <x:c r="E269" s="115"/>
      <x:c r="F269" s="115"/>
      <x:c r="G269" s="134"/>
      <x:c r="H269" s="150"/>
      <x:c r="I269" s="146" t="str">
        <x:f>IF(E269="","",IFERROR(VLOOKUP(E269,'Course Catalog'!$A$6:$L$55,7,FALSE),0))</x:f>
      </x:c>
      <x:c r="J269" s="126" t="str">
        <x:f>IF(A269="","",IF(H269&gt;=I269,"Yes","No"))</x:f>
      </x:c>
      <x:c r="K269" s="151"/>
      <x:c r="L269" s="148" t="str">
        <x:f>IF(OR(A269="",K269=""),"",EDATE(K269,IFERROR(VLOOKUP(E269,'Course Catalog'!$A$6:$L$55,8,FALSE),'Settings'!$B$7)))</x:f>
      </x:c>
      <x:c r="M269" s="15" t="str">
        <x:f>IF(A269="","",IF(J269&lt;&gt;"Yes","NOT PASSED",IF(L269&lt;TODAY(),"EXPIRED","CURRENT")))</x:f>
      </x:c>
      <x:c r="N269" s="149" t="str">
        <x:f>IF(A269="","",IF(M269&lt;&gt;"CURRENT",0,IF(COUNTIFS('Role Requirements'!$A$6:$A$105,D269,'Role Requirements'!$B$6:$B$105,E269)+COUNTIFS('Role Requirements'!$A$6:$A$105,"All Officers",'Role Requirements'!$B$6:$B$105,E269)=0,0,IF(COUNTIFS($B$6:B269,B269,$D$6:D269,D269,$E$6:E269,E269,$M$6:M269,"CURRENT")=1,1,0))))</x:f>
      </x:c>
      <x:c r="O269" s="114"/>
      <x:c r="P269" s="115"/>
      <x:c r="Q269" s="117"/>
    </x:row>
    <x:row r="270">
      <x:c r="A270" s="114"/>
      <x:c r="B270" s="115"/>
      <x:c r="C270" s="115"/>
      <x:c r="D270" s="115"/>
      <x:c r="E270" s="115"/>
      <x:c r="F270" s="115"/>
      <x:c r="G270" s="134"/>
      <x:c r="H270" s="150"/>
      <x:c r="I270" s="146" t="str">
        <x:f>IF(E270="","",IFERROR(VLOOKUP(E270,'Course Catalog'!$A$6:$L$55,7,FALSE),0))</x:f>
      </x:c>
      <x:c r="J270" s="126" t="str">
        <x:f>IF(A270="","",IF(H270&gt;=I270,"Yes","No"))</x:f>
      </x:c>
      <x:c r="K270" s="151"/>
      <x:c r="L270" s="148" t="str">
        <x:f>IF(OR(A270="",K270=""),"",EDATE(K270,IFERROR(VLOOKUP(E270,'Course Catalog'!$A$6:$L$55,8,FALSE),'Settings'!$B$7)))</x:f>
      </x:c>
      <x:c r="M270" s="15" t="str">
        <x:f>IF(A270="","",IF(J270&lt;&gt;"Yes","NOT PASSED",IF(L270&lt;TODAY(),"EXPIRED","CURRENT")))</x:f>
      </x:c>
      <x:c r="N270" s="149" t="str">
        <x:f>IF(A270="","",IF(M270&lt;&gt;"CURRENT",0,IF(COUNTIFS('Role Requirements'!$A$6:$A$105,D270,'Role Requirements'!$B$6:$B$105,E270)+COUNTIFS('Role Requirements'!$A$6:$A$105,"All Officers",'Role Requirements'!$B$6:$B$105,E270)=0,0,IF(COUNTIFS($B$6:B270,B270,$D$6:D270,D270,$E$6:E270,E270,$M$6:M270,"CURRENT")=1,1,0))))</x:f>
      </x:c>
      <x:c r="O270" s="114"/>
      <x:c r="P270" s="115"/>
      <x:c r="Q270" s="117"/>
    </x:row>
    <x:row r="271">
      <x:c r="A271" s="114"/>
      <x:c r="B271" s="115"/>
      <x:c r="C271" s="115"/>
      <x:c r="D271" s="115"/>
      <x:c r="E271" s="115"/>
      <x:c r="F271" s="115"/>
      <x:c r="G271" s="134"/>
      <x:c r="H271" s="150"/>
      <x:c r="I271" s="146" t="str">
        <x:f>IF(E271="","",IFERROR(VLOOKUP(E271,'Course Catalog'!$A$6:$L$55,7,FALSE),0))</x:f>
      </x:c>
      <x:c r="J271" s="126" t="str">
        <x:f>IF(A271="","",IF(H271&gt;=I271,"Yes","No"))</x:f>
      </x:c>
      <x:c r="K271" s="151"/>
      <x:c r="L271" s="148" t="str">
        <x:f>IF(OR(A271="",K271=""),"",EDATE(K271,IFERROR(VLOOKUP(E271,'Course Catalog'!$A$6:$L$55,8,FALSE),'Settings'!$B$7)))</x:f>
      </x:c>
      <x:c r="M271" s="15" t="str">
        <x:f>IF(A271="","",IF(J271&lt;&gt;"Yes","NOT PASSED",IF(L271&lt;TODAY(),"EXPIRED","CURRENT")))</x:f>
      </x:c>
      <x:c r="N271" s="149" t="str">
        <x:f>IF(A271="","",IF(M271&lt;&gt;"CURRENT",0,IF(COUNTIFS('Role Requirements'!$A$6:$A$105,D271,'Role Requirements'!$B$6:$B$105,E271)+COUNTIFS('Role Requirements'!$A$6:$A$105,"All Officers",'Role Requirements'!$B$6:$B$105,E271)=0,0,IF(COUNTIFS($B$6:B271,B271,$D$6:D271,D271,$E$6:E271,E271,$M$6:M271,"CURRENT")=1,1,0))))</x:f>
      </x:c>
      <x:c r="O271" s="114"/>
      <x:c r="P271" s="115"/>
      <x:c r="Q271" s="117"/>
    </x:row>
    <x:row r="272">
      <x:c r="A272" s="114"/>
      <x:c r="B272" s="115"/>
      <x:c r="C272" s="115"/>
      <x:c r="D272" s="115"/>
      <x:c r="E272" s="115"/>
      <x:c r="F272" s="115"/>
      <x:c r="G272" s="134"/>
      <x:c r="H272" s="150"/>
      <x:c r="I272" s="146" t="str">
        <x:f>IF(E272="","",IFERROR(VLOOKUP(E272,'Course Catalog'!$A$6:$L$55,7,FALSE),0))</x:f>
      </x:c>
      <x:c r="J272" s="126" t="str">
        <x:f>IF(A272="","",IF(H272&gt;=I272,"Yes","No"))</x:f>
      </x:c>
      <x:c r="K272" s="151"/>
      <x:c r="L272" s="148" t="str">
        <x:f>IF(OR(A272="",K272=""),"",EDATE(K272,IFERROR(VLOOKUP(E272,'Course Catalog'!$A$6:$L$55,8,FALSE),'Settings'!$B$7)))</x:f>
      </x:c>
      <x:c r="M272" s="15" t="str">
        <x:f>IF(A272="","",IF(J272&lt;&gt;"Yes","NOT PASSED",IF(L272&lt;TODAY(),"EXPIRED","CURRENT")))</x:f>
      </x:c>
      <x:c r="N272" s="149" t="str">
        <x:f>IF(A272="","",IF(M272&lt;&gt;"CURRENT",0,IF(COUNTIFS('Role Requirements'!$A$6:$A$105,D272,'Role Requirements'!$B$6:$B$105,E272)+COUNTIFS('Role Requirements'!$A$6:$A$105,"All Officers",'Role Requirements'!$B$6:$B$105,E272)=0,0,IF(COUNTIFS($B$6:B272,B272,$D$6:D272,D272,$E$6:E272,E272,$M$6:M272,"CURRENT")=1,1,0))))</x:f>
      </x:c>
      <x:c r="O272" s="114"/>
      <x:c r="P272" s="115"/>
      <x:c r="Q272" s="117"/>
    </x:row>
    <x:row r="273">
      <x:c r="A273" s="114"/>
      <x:c r="B273" s="115"/>
      <x:c r="C273" s="115"/>
      <x:c r="D273" s="115"/>
      <x:c r="E273" s="115"/>
      <x:c r="F273" s="115"/>
      <x:c r="G273" s="134"/>
      <x:c r="H273" s="150"/>
      <x:c r="I273" s="146" t="str">
        <x:f>IF(E273="","",IFERROR(VLOOKUP(E273,'Course Catalog'!$A$6:$L$55,7,FALSE),0))</x:f>
      </x:c>
      <x:c r="J273" s="126" t="str">
        <x:f>IF(A273="","",IF(H273&gt;=I273,"Yes","No"))</x:f>
      </x:c>
      <x:c r="K273" s="151"/>
      <x:c r="L273" s="148" t="str">
        <x:f>IF(OR(A273="",K273=""),"",EDATE(K273,IFERROR(VLOOKUP(E273,'Course Catalog'!$A$6:$L$55,8,FALSE),'Settings'!$B$7)))</x:f>
      </x:c>
      <x:c r="M273" s="15" t="str">
        <x:f>IF(A273="","",IF(J273&lt;&gt;"Yes","NOT PASSED",IF(L273&lt;TODAY(),"EXPIRED","CURRENT")))</x:f>
      </x:c>
      <x:c r="N273" s="149" t="str">
        <x:f>IF(A273="","",IF(M273&lt;&gt;"CURRENT",0,IF(COUNTIFS('Role Requirements'!$A$6:$A$105,D273,'Role Requirements'!$B$6:$B$105,E273)+COUNTIFS('Role Requirements'!$A$6:$A$105,"All Officers",'Role Requirements'!$B$6:$B$105,E273)=0,0,IF(COUNTIFS($B$6:B273,B273,$D$6:D273,D273,$E$6:E273,E273,$M$6:M273,"CURRENT")=1,1,0))))</x:f>
      </x:c>
      <x:c r="O273" s="114"/>
      <x:c r="P273" s="115"/>
      <x:c r="Q273" s="117"/>
    </x:row>
    <x:row r="274">
      <x:c r="A274" s="114"/>
      <x:c r="B274" s="115"/>
      <x:c r="C274" s="115"/>
      <x:c r="D274" s="115"/>
      <x:c r="E274" s="115"/>
      <x:c r="F274" s="115"/>
      <x:c r="G274" s="134"/>
      <x:c r="H274" s="150"/>
      <x:c r="I274" s="146" t="str">
        <x:f>IF(E274="","",IFERROR(VLOOKUP(E274,'Course Catalog'!$A$6:$L$55,7,FALSE),0))</x:f>
      </x:c>
      <x:c r="J274" s="126" t="str">
        <x:f>IF(A274="","",IF(H274&gt;=I274,"Yes","No"))</x:f>
      </x:c>
      <x:c r="K274" s="151"/>
      <x:c r="L274" s="148" t="str">
        <x:f>IF(OR(A274="",K274=""),"",EDATE(K274,IFERROR(VLOOKUP(E274,'Course Catalog'!$A$6:$L$55,8,FALSE),'Settings'!$B$7)))</x:f>
      </x:c>
      <x:c r="M274" s="15" t="str">
        <x:f>IF(A274="","",IF(J274&lt;&gt;"Yes","NOT PASSED",IF(L274&lt;TODAY(),"EXPIRED","CURRENT")))</x:f>
      </x:c>
      <x:c r="N274" s="149" t="str">
        <x:f>IF(A274="","",IF(M274&lt;&gt;"CURRENT",0,IF(COUNTIFS('Role Requirements'!$A$6:$A$105,D274,'Role Requirements'!$B$6:$B$105,E274)+COUNTIFS('Role Requirements'!$A$6:$A$105,"All Officers",'Role Requirements'!$B$6:$B$105,E274)=0,0,IF(COUNTIFS($B$6:B274,B274,$D$6:D274,D274,$E$6:E274,E274,$M$6:M274,"CURRENT")=1,1,0))))</x:f>
      </x:c>
      <x:c r="O274" s="114"/>
      <x:c r="P274" s="115"/>
      <x:c r="Q274" s="117"/>
    </x:row>
    <x:row r="275">
      <x:c r="A275" s="114"/>
      <x:c r="B275" s="115"/>
      <x:c r="C275" s="115"/>
      <x:c r="D275" s="115"/>
      <x:c r="E275" s="115"/>
      <x:c r="F275" s="115"/>
      <x:c r="G275" s="134"/>
      <x:c r="H275" s="150"/>
      <x:c r="I275" s="146" t="str">
        <x:f>IF(E275="","",IFERROR(VLOOKUP(E275,'Course Catalog'!$A$6:$L$55,7,FALSE),0))</x:f>
      </x:c>
      <x:c r="J275" s="126" t="str">
        <x:f>IF(A275="","",IF(H275&gt;=I275,"Yes","No"))</x:f>
      </x:c>
      <x:c r="K275" s="151"/>
      <x:c r="L275" s="148" t="str">
        <x:f>IF(OR(A275="",K275=""),"",EDATE(K275,IFERROR(VLOOKUP(E275,'Course Catalog'!$A$6:$L$55,8,FALSE),'Settings'!$B$7)))</x:f>
      </x:c>
      <x:c r="M275" s="15" t="str">
        <x:f>IF(A275="","",IF(J275&lt;&gt;"Yes","NOT PASSED",IF(L275&lt;TODAY(),"EXPIRED","CURRENT")))</x:f>
      </x:c>
      <x:c r="N275" s="149" t="str">
        <x:f>IF(A275="","",IF(M275&lt;&gt;"CURRENT",0,IF(COUNTIFS('Role Requirements'!$A$6:$A$105,D275,'Role Requirements'!$B$6:$B$105,E275)+COUNTIFS('Role Requirements'!$A$6:$A$105,"All Officers",'Role Requirements'!$B$6:$B$105,E275)=0,0,IF(COUNTIFS($B$6:B275,B275,$D$6:D275,D275,$E$6:E275,E275,$M$6:M275,"CURRENT")=1,1,0))))</x:f>
      </x:c>
      <x:c r="O275" s="114"/>
      <x:c r="P275" s="115"/>
      <x:c r="Q275" s="117"/>
    </x:row>
    <x:row r="276">
      <x:c r="A276" s="114"/>
      <x:c r="B276" s="115"/>
      <x:c r="C276" s="115"/>
      <x:c r="D276" s="115"/>
      <x:c r="E276" s="115"/>
      <x:c r="F276" s="115"/>
      <x:c r="G276" s="134"/>
      <x:c r="H276" s="150"/>
      <x:c r="I276" s="146" t="str">
        <x:f>IF(E276="","",IFERROR(VLOOKUP(E276,'Course Catalog'!$A$6:$L$55,7,FALSE),0))</x:f>
      </x:c>
      <x:c r="J276" s="126" t="str">
        <x:f>IF(A276="","",IF(H276&gt;=I276,"Yes","No"))</x:f>
      </x:c>
      <x:c r="K276" s="151"/>
      <x:c r="L276" s="148" t="str">
        <x:f>IF(OR(A276="",K276=""),"",EDATE(K276,IFERROR(VLOOKUP(E276,'Course Catalog'!$A$6:$L$55,8,FALSE),'Settings'!$B$7)))</x:f>
      </x:c>
      <x:c r="M276" s="15" t="str">
        <x:f>IF(A276="","",IF(J276&lt;&gt;"Yes","NOT PASSED",IF(L276&lt;TODAY(),"EXPIRED","CURRENT")))</x:f>
      </x:c>
      <x:c r="N276" s="149" t="str">
        <x:f>IF(A276="","",IF(M276&lt;&gt;"CURRENT",0,IF(COUNTIFS('Role Requirements'!$A$6:$A$105,D276,'Role Requirements'!$B$6:$B$105,E276)+COUNTIFS('Role Requirements'!$A$6:$A$105,"All Officers",'Role Requirements'!$B$6:$B$105,E276)=0,0,IF(COUNTIFS($B$6:B276,B276,$D$6:D276,D276,$E$6:E276,E276,$M$6:M276,"CURRENT")=1,1,0))))</x:f>
      </x:c>
      <x:c r="O276" s="114"/>
      <x:c r="P276" s="115"/>
      <x:c r="Q276" s="117"/>
    </x:row>
    <x:row r="277">
      <x:c r="A277" s="114"/>
      <x:c r="B277" s="115"/>
      <x:c r="C277" s="115"/>
      <x:c r="D277" s="115"/>
      <x:c r="E277" s="115"/>
      <x:c r="F277" s="115"/>
      <x:c r="G277" s="134"/>
      <x:c r="H277" s="150"/>
      <x:c r="I277" s="146" t="str">
        <x:f>IF(E277="","",IFERROR(VLOOKUP(E277,'Course Catalog'!$A$6:$L$55,7,FALSE),0))</x:f>
      </x:c>
      <x:c r="J277" s="126" t="str">
        <x:f>IF(A277="","",IF(H277&gt;=I277,"Yes","No"))</x:f>
      </x:c>
      <x:c r="K277" s="151"/>
      <x:c r="L277" s="148" t="str">
        <x:f>IF(OR(A277="",K277=""),"",EDATE(K277,IFERROR(VLOOKUP(E277,'Course Catalog'!$A$6:$L$55,8,FALSE),'Settings'!$B$7)))</x:f>
      </x:c>
      <x:c r="M277" s="15" t="str">
        <x:f>IF(A277="","",IF(J277&lt;&gt;"Yes","NOT PASSED",IF(L277&lt;TODAY(),"EXPIRED","CURRENT")))</x:f>
      </x:c>
      <x:c r="N277" s="149" t="str">
        <x:f>IF(A277="","",IF(M277&lt;&gt;"CURRENT",0,IF(COUNTIFS('Role Requirements'!$A$6:$A$105,D277,'Role Requirements'!$B$6:$B$105,E277)+COUNTIFS('Role Requirements'!$A$6:$A$105,"All Officers",'Role Requirements'!$B$6:$B$105,E277)=0,0,IF(COUNTIFS($B$6:B277,B277,$D$6:D277,D277,$E$6:E277,E277,$M$6:M277,"CURRENT")=1,1,0))))</x:f>
      </x:c>
      <x:c r="O277" s="114"/>
      <x:c r="P277" s="115"/>
      <x:c r="Q277" s="117"/>
    </x:row>
    <x:row r="278">
      <x:c r="A278" s="114"/>
      <x:c r="B278" s="115"/>
      <x:c r="C278" s="115"/>
      <x:c r="D278" s="115"/>
      <x:c r="E278" s="115"/>
      <x:c r="F278" s="115"/>
      <x:c r="G278" s="134"/>
      <x:c r="H278" s="150"/>
      <x:c r="I278" s="146" t="str">
        <x:f>IF(E278="","",IFERROR(VLOOKUP(E278,'Course Catalog'!$A$6:$L$55,7,FALSE),0))</x:f>
      </x:c>
      <x:c r="J278" s="126" t="str">
        <x:f>IF(A278="","",IF(H278&gt;=I278,"Yes","No"))</x:f>
      </x:c>
      <x:c r="K278" s="151"/>
      <x:c r="L278" s="148" t="str">
        <x:f>IF(OR(A278="",K278=""),"",EDATE(K278,IFERROR(VLOOKUP(E278,'Course Catalog'!$A$6:$L$55,8,FALSE),'Settings'!$B$7)))</x:f>
      </x:c>
      <x:c r="M278" s="15" t="str">
        <x:f>IF(A278="","",IF(J278&lt;&gt;"Yes","NOT PASSED",IF(L278&lt;TODAY(),"EXPIRED","CURRENT")))</x:f>
      </x:c>
      <x:c r="N278" s="149" t="str">
        <x:f>IF(A278="","",IF(M278&lt;&gt;"CURRENT",0,IF(COUNTIFS('Role Requirements'!$A$6:$A$105,D278,'Role Requirements'!$B$6:$B$105,E278)+COUNTIFS('Role Requirements'!$A$6:$A$105,"All Officers",'Role Requirements'!$B$6:$B$105,E278)=0,0,IF(COUNTIFS($B$6:B278,B278,$D$6:D278,D278,$E$6:E278,E278,$M$6:M278,"CURRENT")=1,1,0))))</x:f>
      </x:c>
      <x:c r="O278" s="114"/>
      <x:c r="P278" s="115"/>
      <x:c r="Q278" s="117"/>
    </x:row>
    <x:row r="279">
      <x:c r="A279" s="114"/>
      <x:c r="B279" s="115"/>
      <x:c r="C279" s="115"/>
      <x:c r="D279" s="115"/>
      <x:c r="E279" s="115"/>
      <x:c r="F279" s="115"/>
      <x:c r="G279" s="134"/>
      <x:c r="H279" s="150"/>
      <x:c r="I279" s="146" t="str">
        <x:f>IF(E279="","",IFERROR(VLOOKUP(E279,'Course Catalog'!$A$6:$L$55,7,FALSE),0))</x:f>
      </x:c>
      <x:c r="J279" s="126" t="str">
        <x:f>IF(A279="","",IF(H279&gt;=I279,"Yes","No"))</x:f>
      </x:c>
      <x:c r="K279" s="151"/>
      <x:c r="L279" s="148" t="str">
        <x:f>IF(OR(A279="",K279=""),"",EDATE(K279,IFERROR(VLOOKUP(E279,'Course Catalog'!$A$6:$L$55,8,FALSE),'Settings'!$B$7)))</x:f>
      </x:c>
      <x:c r="M279" s="15" t="str">
        <x:f>IF(A279="","",IF(J279&lt;&gt;"Yes","NOT PASSED",IF(L279&lt;TODAY(),"EXPIRED","CURRENT")))</x:f>
      </x:c>
      <x:c r="N279" s="149" t="str">
        <x:f>IF(A279="","",IF(M279&lt;&gt;"CURRENT",0,IF(COUNTIFS('Role Requirements'!$A$6:$A$105,D279,'Role Requirements'!$B$6:$B$105,E279)+COUNTIFS('Role Requirements'!$A$6:$A$105,"All Officers",'Role Requirements'!$B$6:$B$105,E279)=0,0,IF(COUNTIFS($B$6:B279,B279,$D$6:D279,D279,$E$6:E279,E279,$M$6:M279,"CURRENT")=1,1,0))))</x:f>
      </x:c>
      <x:c r="O279" s="114"/>
      <x:c r="P279" s="115"/>
      <x:c r="Q279" s="117"/>
    </x:row>
    <x:row r="280">
      <x:c r="A280" s="114"/>
      <x:c r="B280" s="115"/>
      <x:c r="C280" s="115"/>
      <x:c r="D280" s="115"/>
      <x:c r="E280" s="115"/>
      <x:c r="F280" s="115"/>
      <x:c r="G280" s="134"/>
      <x:c r="H280" s="150"/>
      <x:c r="I280" s="146" t="str">
        <x:f>IF(E280="","",IFERROR(VLOOKUP(E280,'Course Catalog'!$A$6:$L$55,7,FALSE),0))</x:f>
      </x:c>
      <x:c r="J280" s="126" t="str">
        <x:f>IF(A280="","",IF(H280&gt;=I280,"Yes","No"))</x:f>
      </x:c>
      <x:c r="K280" s="151"/>
      <x:c r="L280" s="148" t="str">
        <x:f>IF(OR(A280="",K280=""),"",EDATE(K280,IFERROR(VLOOKUP(E280,'Course Catalog'!$A$6:$L$55,8,FALSE),'Settings'!$B$7)))</x:f>
      </x:c>
      <x:c r="M280" s="15" t="str">
        <x:f>IF(A280="","",IF(J280&lt;&gt;"Yes","NOT PASSED",IF(L280&lt;TODAY(),"EXPIRED","CURRENT")))</x:f>
      </x:c>
      <x:c r="N280" s="149" t="str">
        <x:f>IF(A280="","",IF(M280&lt;&gt;"CURRENT",0,IF(COUNTIFS('Role Requirements'!$A$6:$A$105,D280,'Role Requirements'!$B$6:$B$105,E280)+COUNTIFS('Role Requirements'!$A$6:$A$105,"All Officers",'Role Requirements'!$B$6:$B$105,E280)=0,0,IF(COUNTIFS($B$6:B280,B280,$D$6:D280,D280,$E$6:E280,E280,$M$6:M280,"CURRENT")=1,1,0))))</x:f>
      </x:c>
      <x:c r="O280" s="114"/>
      <x:c r="P280" s="115"/>
      <x:c r="Q280" s="117"/>
    </x:row>
    <x:row r="281">
      <x:c r="A281" s="114"/>
      <x:c r="B281" s="115"/>
      <x:c r="C281" s="115"/>
      <x:c r="D281" s="115"/>
      <x:c r="E281" s="115"/>
      <x:c r="F281" s="115"/>
      <x:c r="G281" s="134"/>
      <x:c r="H281" s="150"/>
      <x:c r="I281" s="146" t="str">
        <x:f>IF(E281="","",IFERROR(VLOOKUP(E281,'Course Catalog'!$A$6:$L$55,7,FALSE),0))</x:f>
      </x:c>
      <x:c r="J281" s="126" t="str">
        <x:f>IF(A281="","",IF(H281&gt;=I281,"Yes","No"))</x:f>
      </x:c>
      <x:c r="K281" s="151"/>
      <x:c r="L281" s="148" t="str">
        <x:f>IF(OR(A281="",K281=""),"",EDATE(K281,IFERROR(VLOOKUP(E281,'Course Catalog'!$A$6:$L$55,8,FALSE),'Settings'!$B$7)))</x:f>
      </x:c>
      <x:c r="M281" s="15" t="str">
        <x:f>IF(A281="","",IF(J281&lt;&gt;"Yes","NOT PASSED",IF(L281&lt;TODAY(),"EXPIRED","CURRENT")))</x:f>
      </x:c>
      <x:c r="N281" s="149" t="str">
        <x:f>IF(A281="","",IF(M281&lt;&gt;"CURRENT",0,IF(COUNTIFS('Role Requirements'!$A$6:$A$105,D281,'Role Requirements'!$B$6:$B$105,E281)+COUNTIFS('Role Requirements'!$A$6:$A$105,"All Officers",'Role Requirements'!$B$6:$B$105,E281)=0,0,IF(COUNTIFS($B$6:B281,B281,$D$6:D281,D281,$E$6:E281,E281,$M$6:M281,"CURRENT")=1,1,0))))</x:f>
      </x:c>
      <x:c r="O281" s="114"/>
      <x:c r="P281" s="115"/>
      <x:c r="Q281" s="117"/>
    </x:row>
    <x:row r="282">
      <x:c r="A282" s="114"/>
      <x:c r="B282" s="115"/>
      <x:c r="C282" s="115"/>
      <x:c r="D282" s="115"/>
      <x:c r="E282" s="115"/>
      <x:c r="F282" s="115"/>
      <x:c r="G282" s="134"/>
      <x:c r="H282" s="150"/>
      <x:c r="I282" s="146" t="str">
        <x:f>IF(E282="","",IFERROR(VLOOKUP(E282,'Course Catalog'!$A$6:$L$55,7,FALSE),0))</x:f>
      </x:c>
      <x:c r="J282" s="126" t="str">
        <x:f>IF(A282="","",IF(H282&gt;=I282,"Yes","No"))</x:f>
      </x:c>
      <x:c r="K282" s="151"/>
      <x:c r="L282" s="148" t="str">
        <x:f>IF(OR(A282="",K282=""),"",EDATE(K282,IFERROR(VLOOKUP(E282,'Course Catalog'!$A$6:$L$55,8,FALSE),'Settings'!$B$7)))</x:f>
      </x:c>
      <x:c r="M282" s="15" t="str">
        <x:f>IF(A282="","",IF(J282&lt;&gt;"Yes","NOT PASSED",IF(L282&lt;TODAY(),"EXPIRED","CURRENT")))</x:f>
      </x:c>
      <x:c r="N282" s="149" t="str">
        <x:f>IF(A282="","",IF(M282&lt;&gt;"CURRENT",0,IF(COUNTIFS('Role Requirements'!$A$6:$A$105,D282,'Role Requirements'!$B$6:$B$105,E282)+COUNTIFS('Role Requirements'!$A$6:$A$105,"All Officers",'Role Requirements'!$B$6:$B$105,E282)=0,0,IF(COUNTIFS($B$6:B282,B282,$D$6:D282,D282,$E$6:E282,E282,$M$6:M282,"CURRENT")=1,1,0))))</x:f>
      </x:c>
      <x:c r="O282" s="114"/>
      <x:c r="P282" s="115"/>
      <x:c r="Q282" s="117"/>
    </x:row>
    <x:row r="283">
      <x:c r="A283" s="114"/>
      <x:c r="B283" s="115"/>
      <x:c r="C283" s="115"/>
      <x:c r="D283" s="115"/>
      <x:c r="E283" s="115"/>
      <x:c r="F283" s="115"/>
      <x:c r="G283" s="134"/>
      <x:c r="H283" s="150"/>
      <x:c r="I283" s="146" t="str">
        <x:f>IF(E283="","",IFERROR(VLOOKUP(E283,'Course Catalog'!$A$6:$L$55,7,FALSE),0))</x:f>
      </x:c>
      <x:c r="J283" s="126" t="str">
        <x:f>IF(A283="","",IF(H283&gt;=I283,"Yes","No"))</x:f>
      </x:c>
      <x:c r="K283" s="151"/>
      <x:c r="L283" s="148" t="str">
        <x:f>IF(OR(A283="",K283=""),"",EDATE(K283,IFERROR(VLOOKUP(E283,'Course Catalog'!$A$6:$L$55,8,FALSE),'Settings'!$B$7)))</x:f>
      </x:c>
      <x:c r="M283" s="15" t="str">
        <x:f>IF(A283="","",IF(J283&lt;&gt;"Yes","NOT PASSED",IF(L283&lt;TODAY(),"EXPIRED","CURRENT")))</x:f>
      </x:c>
      <x:c r="N283" s="149" t="str">
        <x:f>IF(A283="","",IF(M283&lt;&gt;"CURRENT",0,IF(COUNTIFS('Role Requirements'!$A$6:$A$105,D283,'Role Requirements'!$B$6:$B$105,E283)+COUNTIFS('Role Requirements'!$A$6:$A$105,"All Officers",'Role Requirements'!$B$6:$B$105,E283)=0,0,IF(COUNTIFS($B$6:B283,B283,$D$6:D283,D283,$E$6:E283,E283,$M$6:M283,"CURRENT")=1,1,0))))</x:f>
      </x:c>
      <x:c r="O283" s="114"/>
      <x:c r="P283" s="115"/>
      <x:c r="Q283" s="117"/>
    </x:row>
    <x:row r="284">
      <x:c r="A284" s="114"/>
      <x:c r="B284" s="115"/>
      <x:c r="C284" s="115"/>
      <x:c r="D284" s="115"/>
      <x:c r="E284" s="115"/>
      <x:c r="F284" s="115"/>
      <x:c r="G284" s="134"/>
      <x:c r="H284" s="150"/>
      <x:c r="I284" s="146" t="str">
        <x:f>IF(E284="","",IFERROR(VLOOKUP(E284,'Course Catalog'!$A$6:$L$55,7,FALSE),0))</x:f>
      </x:c>
      <x:c r="J284" s="126" t="str">
        <x:f>IF(A284="","",IF(H284&gt;=I284,"Yes","No"))</x:f>
      </x:c>
      <x:c r="K284" s="151"/>
      <x:c r="L284" s="148" t="str">
        <x:f>IF(OR(A284="",K284=""),"",EDATE(K284,IFERROR(VLOOKUP(E284,'Course Catalog'!$A$6:$L$55,8,FALSE),'Settings'!$B$7)))</x:f>
      </x:c>
      <x:c r="M284" s="15" t="str">
        <x:f>IF(A284="","",IF(J284&lt;&gt;"Yes","NOT PASSED",IF(L284&lt;TODAY(),"EXPIRED","CURRENT")))</x:f>
      </x:c>
      <x:c r="N284" s="149" t="str">
        <x:f>IF(A284="","",IF(M284&lt;&gt;"CURRENT",0,IF(COUNTIFS('Role Requirements'!$A$6:$A$105,D284,'Role Requirements'!$B$6:$B$105,E284)+COUNTIFS('Role Requirements'!$A$6:$A$105,"All Officers",'Role Requirements'!$B$6:$B$105,E284)=0,0,IF(COUNTIFS($B$6:B284,B284,$D$6:D284,D284,$E$6:E284,E284,$M$6:M284,"CURRENT")=1,1,0))))</x:f>
      </x:c>
      <x:c r="O284" s="114"/>
      <x:c r="P284" s="115"/>
      <x:c r="Q284" s="117"/>
    </x:row>
    <x:row r="285">
      <x:c r="A285" s="114"/>
      <x:c r="B285" s="115"/>
      <x:c r="C285" s="115"/>
      <x:c r="D285" s="115"/>
      <x:c r="E285" s="115"/>
      <x:c r="F285" s="115"/>
      <x:c r="G285" s="134"/>
      <x:c r="H285" s="150"/>
      <x:c r="I285" s="146" t="str">
        <x:f>IF(E285="","",IFERROR(VLOOKUP(E285,'Course Catalog'!$A$6:$L$55,7,FALSE),0))</x:f>
      </x:c>
      <x:c r="J285" s="126" t="str">
        <x:f>IF(A285="","",IF(H285&gt;=I285,"Yes","No"))</x:f>
      </x:c>
      <x:c r="K285" s="151"/>
      <x:c r="L285" s="148" t="str">
        <x:f>IF(OR(A285="",K285=""),"",EDATE(K285,IFERROR(VLOOKUP(E285,'Course Catalog'!$A$6:$L$55,8,FALSE),'Settings'!$B$7)))</x:f>
      </x:c>
      <x:c r="M285" s="15" t="str">
        <x:f>IF(A285="","",IF(J285&lt;&gt;"Yes","NOT PASSED",IF(L285&lt;TODAY(),"EXPIRED","CURRENT")))</x:f>
      </x:c>
      <x:c r="N285" s="149" t="str">
        <x:f>IF(A285="","",IF(M285&lt;&gt;"CURRENT",0,IF(COUNTIFS('Role Requirements'!$A$6:$A$105,D285,'Role Requirements'!$B$6:$B$105,E285)+COUNTIFS('Role Requirements'!$A$6:$A$105,"All Officers",'Role Requirements'!$B$6:$B$105,E285)=0,0,IF(COUNTIFS($B$6:B285,B285,$D$6:D285,D285,$E$6:E285,E285,$M$6:M285,"CURRENT")=1,1,0))))</x:f>
      </x:c>
      <x:c r="O285" s="114"/>
      <x:c r="P285" s="115"/>
      <x:c r="Q285" s="117"/>
    </x:row>
    <x:row r="286">
      <x:c r="A286" s="114"/>
      <x:c r="B286" s="115"/>
      <x:c r="C286" s="115"/>
      <x:c r="D286" s="115"/>
      <x:c r="E286" s="115"/>
      <x:c r="F286" s="115"/>
      <x:c r="G286" s="134"/>
      <x:c r="H286" s="150"/>
      <x:c r="I286" s="146" t="str">
        <x:f>IF(E286="","",IFERROR(VLOOKUP(E286,'Course Catalog'!$A$6:$L$55,7,FALSE),0))</x:f>
      </x:c>
      <x:c r="J286" s="126" t="str">
        <x:f>IF(A286="","",IF(H286&gt;=I286,"Yes","No"))</x:f>
      </x:c>
      <x:c r="K286" s="151"/>
      <x:c r="L286" s="148" t="str">
        <x:f>IF(OR(A286="",K286=""),"",EDATE(K286,IFERROR(VLOOKUP(E286,'Course Catalog'!$A$6:$L$55,8,FALSE),'Settings'!$B$7)))</x:f>
      </x:c>
      <x:c r="M286" s="15" t="str">
        <x:f>IF(A286="","",IF(J286&lt;&gt;"Yes","NOT PASSED",IF(L286&lt;TODAY(),"EXPIRED","CURRENT")))</x:f>
      </x:c>
      <x:c r="N286" s="149" t="str">
        <x:f>IF(A286="","",IF(M286&lt;&gt;"CURRENT",0,IF(COUNTIFS('Role Requirements'!$A$6:$A$105,D286,'Role Requirements'!$B$6:$B$105,E286)+COUNTIFS('Role Requirements'!$A$6:$A$105,"All Officers",'Role Requirements'!$B$6:$B$105,E286)=0,0,IF(COUNTIFS($B$6:B286,B286,$D$6:D286,D286,$E$6:E286,E286,$M$6:M286,"CURRENT")=1,1,0))))</x:f>
      </x:c>
      <x:c r="O286" s="114"/>
      <x:c r="P286" s="115"/>
      <x:c r="Q286" s="117"/>
    </x:row>
    <x:row r="287">
      <x:c r="A287" s="114"/>
      <x:c r="B287" s="115"/>
      <x:c r="C287" s="115"/>
      <x:c r="D287" s="115"/>
      <x:c r="E287" s="115"/>
      <x:c r="F287" s="115"/>
      <x:c r="G287" s="134"/>
      <x:c r="H287" s="150"/>
      <x:c r="I287" s="146" t="str">
        <x:f>IF(E287="","",IFERROR(VLOOKUP(E287,'Course Catalog'!$A$6:$L$55,7,FALSE),0))</x:f>
      </x:c>
      <x:c r="J287" s="126" t="str">
        <x:f>IF(A287="","",IF(H287&gt;=I287,"Yes","No"))</x:f>
      </x:c>
      <x:c r="K287" s="151"/>
      <x:c r="L287" s="148" t="str">
        <x:f>IF(OR(A287="",K287=""),"",EDATE(K287,IFERROR(VLOOKUP(E287,'Course Catalog'!$A$6:$L$55,8,FALSE),'Settings'!$B$7)))</x:f>
      </x:c>
      <x:c r="M287" s="15" t="str">
        <x:f>IF(A287="","",IF(J287&lt;&gt;"Yes","NOT PASSED",IF(L287&lt;TODAY(),"EXPIRED","CURRENT")))</x:f>
      </x:c>
      <x:c r="N287" s="149" t="str">
        <x:f>IF(A287="","",IF(M287&lt;&gt;"CURRENT",0,IF(COUNTIFS('Role Requirements'!$A$6:$A$105,D287,'Role Requirements'!$B$6:$B$105,E287)+COUNTIFS('Role Requirements'!$A$6:$A$105,"All Officers",'Role Requirements'!$B$6:$B$105,E287)=0,0,IF(COUNTIFS($B$6:B287,B287,$D$6:D287,D287,$E$6:E287,E287,$M$6:M287,"CURRENT")=1,1,0))))</x:f>
      </x:c>
      <x:c r="O287" s="114"/>
      <x:c r="P287" s="115"/>
      <x:c r="Q287" s="117"/>
    </x:row>
    <x:row r="288">
      <x:c r="A288" s="114"/>
      <x:c r="B288" s="115"/>
      <x:c r="C288" s="115"/>
      <x:c r="D288" s="115"/>
      <x:c r="E288" s="115"/>
      <x:c r="F288" s="115"/>
      <x:c r="G288" s="134"/>
      <x:c r="H288" s="150"/>
      <x:c r="I288" s="146" t="str">
        <x:f>IF(E288="","",IFERROR(VLOOKUP(E288,'Course Catalog'!$A$6:$L$55,7,FALSE),0))</x:f>
      </x:c>
      <x:c r="J288" s="126" t="str">
        <x:f>IF(A288="","",IF(H288&gt;=I288,"Yes","No"))</x:f>
      </x:c>
      <x:c r="K288" s="151"/>
      <x:c r="L288" s="148" t="str">
        <x:f>IF(OR(A288="",K288=""),"",EDATE(K288,IFERROR(VLOOKUP(E288,'Course Catalog'!$A$6:$L$55,8,FALSE),'Settings'!$B$7)))</x:f>
      </x:c>
      <x:c r="M288" s="15" t="str">
        <x:f>IF(A288="","",IF(J288&lt;&gt;"Yes","NOT PASSED",IF(L288&lt;TODAY(),"EXPIRED","CURRENT")))</x:f>
      </x:c>
      <x:c r="N288" s="149" t="str">
        <x:f>IF(A288="","",IF(M288&lt;&gt;"CURRENT",0,IF(COUNTIFS('Role Requirements'!$A$6:$A$105,D288,'Role Requirements'!$B$6:$B$105,E288)+COUNTIFS('Role Requirements'!$A$6:$A$105,"All Officers",'Role Requirements'!$B$6:$B$105,E288)=0,0,IF(COUNTIFS($B$6:B288,B288,$D$6:D288,D288,$E$6:E288,E288,$M$6:M288,"CURRENT")=1,1,0))))</x:f>
      </x:c>
      <x:c r="O288" s="114"/>
      <x:c r="P288" s="115"/>
      <x:c r="Q288" s="117"/>
    </x:row>
    <x:row r="289">
      <x:c r="A289" s="114"/>
      <x:c r="B289" s="115"/>
      <x:c r="C289" s="115"/>
      <x:c r="D289" s="115"/>
      <x:c r="E289" s="115"/>
      <x:c r="F289" s="115"/>
      <x:c r="G289" s="134"/>
      <x:c r="H289" s="150"/>
      <x:c r="I289" s="146" t="str">
        <x:f>IF(E289="","",IFERROR(VLOOKUP(E289,'Course Catalog'!$A$6:$L$55,7,FALSE),0))</x:f>
      </x:c>
      <x:c r="J289" s="126" t="str">
        <x:f>IF(A289="","",IF(H289&gt;=I289,"Yes","No"))</x:f>
      </x:c>
      <x:c r="K289" s="151"/>
      <x:c r="L289" s="148" t="str">
        <x:f>IF(OR(A289="",K289=""),"",EDATE(K289,IFERROR(VLOOKUP(E289,'Course Catalog'!$A$6:$L$55,8,FALSE),'Settings'!$B$7)))</x:f>
      </x:c>
      <x:c r="M289" s="15" t="str">
        <x:f>IF(A289="","",IF(J289&lt;&gt;"Yes","NOT PASSED",IF(L289&lt;TODAY(),"EXPIRED","CURRENT")))</x:f>
      </x:c>
      <x:c r="N289" s="149" t="str">
        <x:f>IF(A289="","",IF(M289&lt;&gt;"CURRENT",0,IF(COUNTIFS('Role Requirements'!$A$6:$A$105,D289,'Role Requirements'!$B$6:$B$105,E289)+COUNTIFS('Role Requirements'!$A$6:$A$105,"All Officers",'Role Requirements'!$B$6:$B$105,E289)=0,0,IF(COUNTIFS($B$6:B289,B289,$D$6:D289,D289,$E$6:E289,E289,$M$6:M289,"CURRENT")=1,1,0))))</x:f>
      </x:c>
      <x:c r="O289" s="114"/>
      <x:c r="P289" s="115"/>
      <x:c r="Q289" s="117"/>
    </x:row>
    <x:row r="290">
      <x:c r="A290" s="114"/>
      <x:c r="B290" s="115"/>
      <x:c r="C290" s="115"/>
      <x:c r="D290" s="115"/>
      <x:c r="E290" s="115"/>
      <x:c r="F290" s="115"/>
      <x:c r="G290" s="134"/>
      <x:c r="H290" s="150"/>
      <x:c r="I290" s="146" t="str">
        <x:f>IF(E290="","",IFERROR(VLOOKUP(E290,'Course Catalog'!$A$6:$L$55,7,FALSE),0))</x:f>
      </x:c>
      <x:c r="J290" s="126" t="str">
        <x:f>IF(A290="","",IF(H290&gt;=I290,"Yes","No"))</x:f>
      </x:c>
      <x:c r="K290" s="151"/>
      <x:c r="L290" s="148" t="str">
        <x:f>IF(OR(A290="",K290=""),"",EDATE(K290,IFERROR(VLOOKUP(E290,'Course Catalog'!$A$6:$L$55,8,FALSE),'Settings'!$B$7)))</x:f>
      </x:c>
      <x:c r="M290" s="15" t="str">
        <x:f>IF(A290="","",IF(J290&lt;&gt;"Yes","NOT PASSED",IF(L290&lt;TODAY(),"EXPIRED","CURRENT")))</x:f>
      </x:c>
      <x:c r="N290" s="149" t="str">
        <x:f>IF(A290="","",IF(M290&lt;&gt;"CURRENT",0,IF(COUNTIFS('Role Requirements'!$A$6:$A$105,D290,'Role Requirements'!$B$6:$B$105,E290)+COUNTIFS('Role Requirements'!$A$6:$A$105,"All Officers",'Role Requirements'!$B$6:$B$105,E290)=0,0,IF(COUNTIFS($B$6:B290,B290,$D$6:D290,D290,$E$6:E290,E290,$M$6:M290,"CURRENT")=1,1,0))))</x:f>
      </x:c>
      <x:c r="O290" s="114"/>
      <x:c r="P290" s="115"/>
      <x:c r="Q290" s="117"/>
    </x:row>
    <x:row r="291">
      <x:c r="A291" s="114"/>
      <x:c r="B291" s="115"/>
      <x:c r="C291" s="115"/>
      <x:c r="D291" s="115"/>
      <x:c r="E291" s="115"/>
      <x:c r="F291" s="115"/>
      <x:c r="G291" s="134"/>
      <x:c r="H291" s="150"/>
      <x:c r="I291" s="146" t="str">
        <x:f>IF(E291="","",IFERROR(VLOOKUP(E291,'Course Catalog'!$A$6:$L$55,7,FALSE),0))</x:f>
      </x:c>
      <x:c r="J291" s="126" t="str">
        <x:f>IF(A291="","",IF(H291&gt;=I291,"Yes","No"))</x:f>
      </x:c>
      <x:c r="K291" s="151"/>
      <x:c r="L291" s="148" t="str">
        <x:f>IF(OR(A291="",K291=""),"",EDATE(K291,IFERROR(VLOOKUP(E291,'Course Catalog'!$A$6:$L$55,8,FALSE),'Settings'!$B$7)))</x:f>
      </x:c>
      <x:c r="M291" s="15" t="str">
        <x:f>IF(A291="","",IF(J291&lt;&gt;"Yes","NOT PASSED",IF(L291&lt;TODAY(),"EXPIRED","CURRENT")))</x:f>
      </x:c>
      <x:c r="N291" s="149" t="str">
        <x:f>IF(A291="","",IF(M291&lt;&gt;"CURRENT",0,IF(COUNTIFS('Role Requirements'!$A$6:$A$105,D291,'Role Requirements'!$B$6:$B$105,E291)+COUNTIFS('Role Requirements'!$A$6:$A$105,"All Officers",'Role Requirements'!$B$6:$B$105,E291)=0,0,IF(COUNTIFS($B$6:B291,B291,$D$6:D291,D291,$E$6:E291,E291,$M$6:M291,"CURRENT")=1,1,0))))</x:f>
      </x:c>
      <x:c r="O291" s="114"/>
      <x:c r="P291" s="115"/>
      <x:c r="Q291" s="117"/>
    </x:row>
    <x:row r="292">
      <x:c r="A292" s="114"/>
      <x:c r="B292" s="115"/>
      <x:c r="C292" s="115"/>
      <x:c r="D292" s="115"/>
      <x:c r="E292" s="115"/>
      <x:c r="F292" s="115"/>
      <x:c r="G292" s="134"/>
      <x:c r="H292" s="150"/>
      <x:c r="I292" s="146" t="str">
        <x:f>IF(E292="","",IFERROR(VLOOKUP(E292,'Course Catalog'!$A$6:$L$55,7,FALSE),0))</x:f>
      </x:c>
      <x:c r="J292" s="126" t="str">
        <x:f>IF(A292="","",IF(H292&gt;=I292,"Yes","No"))</x:f>
      </x:c>
      <x:c r="K292" s="151"/>
      <x:c r="L292" s="148" t="str">
        <x:f>IF(OR(A292="",K292=""),"",EDATE(K292,IFERROR(VLOOKUP(E292,'Course Catalog'!$A$6:$L$55,8,FALSE),'Settings'!$B$7)))</x:f>
      </x:c>
      <x:c r="M292" s="15" t="str">
        <x:f>IF(A292="","",IF(J292&lt;&gt;"Yes","NOT PASSED",IF(L292&lt;TODAY(),"EXPIRED","CURRENT")))</x:f>
      </x:c>
      <x:c r="N292" s="149" t="str">
        <x:f>IF(A292="","",IF(M292&lt;&gt;"CURRENT",0,IF(COUNTIFS('Role Requirements'!$A$6:$A$105,D292,'Role Requirements'!$B$6:$B$105,E292)+COUNTIFS('Role Requirements'!$A$6:$A$105,"All Officers",'Role Requirements'!$B$6:$B$105,E292)=0,0,IF(COUNTIFS($B$6:B292,B292,$D$6:D292,D292,$E$6:E292,E292,$M$6:M292,"CURRENT")=1,1,0))))</x:f>
      </x:c>
      <x:c r="O292" s="114"/>
      <x:c r="P292" s="115"/>
      <x:c r="Q292" s="117"/>
    </x:row>
    <x:row r="293">
      <x:c r="A293" s="114"/>
      <x:c r="B293" s="115"/>
      <x:c r="C293" s="115"/>
      <x:c r="D293" s="115"/>
      <x:c r="E293" s="115"/>
      <x:c r="F293" s="115"/>
      <x:c r="G293" s="134"/>
      <x:c r="H293" s="150"/>
      <x:c r="I293" s="146" t="str">
        <x:f>IF(E293="","",IFERROR(VLOOKUP(E293,'Course Catalog'!$A$6:$L$55,7,FALSE),0))</x:f>
      </x:c>
      <x:c r="J293" s="126" t="str">
        <x:f>IF(A293="","",IF(H293&gt;=I293,"Yes","No"))</x:f>
      </x:c>
      <x:c r="K293" s="151"/>
      <x:c r="L293" s="148" t="str">
        <x:f>IF(OR(A293="",K293=""),"",EDATE(K293,IFERROR(VLOOKUP(E293,'Course Catalog'!$A$6:$L$55,8,FALSE),'Settings'!$B$7)))</x:f>
      </x:c>
      <x:c r="M293" s="15" t="str">
        <x:f>IF(A293="","",IF(J293&lt;&gt;"Yes","NOT PASSED",IF(L293&lt;TODAY(),"EXPIRED","CURRENT")))</x:f>
      </x:c>
      <x:c r="N293" s="149" t="str">
        <x:f>IF(A293="","",IF(M293&lt;&gt;"CURRENT",0,IF(COUNTIFS('Role Requirements'!$A$6:$A$105,D293,'Role Requirements'!$B$6:$B$105,E293)+COUNTIFS('Role Requirements'!$A$6:$A$105,"All Officers",'Role Requirements'!$B$6:$B$105,E293)=0,0,IF(COUNTIFS($B$6:B293,B293,$D$6:D293,D293,$E$6:E293,E293,$M$6:M293,"CURRENT")=1,1,0))))</x:f>
      </x:c>
      <x:c r="O293" s="114"/>
      <x:c r="P293" s="115"/>
      <x:c r="Q293" s="117"/>
    </x:row>
    <x:row r="294">
      <x:c r="A294" s="114"/>
      <x:c r="B294" s="115"/>
      <x:c r="C294" s="115"/>
      <x:c r="D294" s="115"/>
      <x:c r="E294" s="115"/>
      <x:c r="F294" s="115"/>
      <x:c r="G294" s="134"/>
      <x:c r="H294" s="150"/>
      <x:c r="I294" s="146" t="str">
        <x:f>IF(E294="","",IFERROR(VLOOKUP(E294,'Course Catalog'!$A$6:$L$55,7,FALSE),0))</x:f>
      </x:c>
      <x:c r="J294" s="126" t="str">
        <x:f>IF(A294="","",IF(H294&gt;=I294,"Yes","No"))</x:f>
      </x:c>
      <x:c r="K294" s="151"/>
      <x:c r="L294" s="148" t="str">
        <x:f>IF(OR(A294="",K294=""),"",EDATE(K294,IFERROR(VLOOKUP(E294,'Course Catalog'!$A$6:$L$55,8,FALSE),'Settings'!$B$7)))</x:f>
      </x:c>
      <x:c r="M294" s="15" t="str">
        <x:f>IF(A294="","",IF(J294&lt;&gt;"Yes","NOT PASSED",IF(L294&lt;TODAY(),"EXPIRED","CURRENT")))</x:f>
      </x:c>
      <x:c r="N294" s="149" t="str">
        <x:f>IF(A294="","",IF(M294&lt;&gt;"CURRENT",0,IF(COUNTIFS('Role Requirements'!$A$6:$A$105,D294,'Role Requirements'!$B$6:$B$105,E294)+COUNTIFS('Role Requirements'!$A$6:$A$105,"All Officers",'Role Requirements'!$B$6:$B$105,E294)=0,0,IF(COUNTIFS($B$6:B294,B294,$D$6:D294,D294,$E$6:E294,E294,$M$6:M294,"CURRENT")=1,1,0))))</x:f>
      </x:c>
      <x:c r="O294" s="114"/>
      <x:c r="P294" s="115"/>
      <x:c r="Q294" s="117"/>
    </x:row>
    <x:row r="295">
      <x:c r="A295" s="114"/>
      <x:c r="B295" s="115"/>
      <x:c r="C295" s="115"/>
      <x:c r="D295" s="115"/>
      <x:c r="E295" s="115"/>
      <x:c r="F295" s="115"/>
      <x:c r="G295" s="134"/>
      <x:c r="H295" s="150"/>
      <x:c r="I295" s="146" t="str">
        <x:f>IF(E295="","",IFERROR(VLOOKUP(E295,'Course Catalog'!$A$6:$L$55,7,FALSE),0))</x:f>
      </x:c>
      <x:c r="J295" s="126" t="str">
        <x:f>IF(A295="","",IF(H295&gt;=I295,"Yes","No"))</x:f>
      </x:c>
      <x:c r="K295" s="151"/>
      <x:c r="L295" s="148" t="str">
        <x:f>IF(OR(A295="",K295=""),"",EDATE(K295,IFERROR(VLOOKUP(E295,'Course Catalog'!$A$6:$L$55,8,FALSE),'Settings'!$B$7)))</x:f>
      </x:c>
      <x:c r="M295" s="15" t="str">
        <x:f>IF(A295="","",IF(J295&lt;&gt;"Yes","NOT PASSED",IF(L295&lt;TODAY(),"EXPIRED","CURRENT")))</x:f>
      </x:c>
      <x:c r="N295" s="149" t="str">
        <x:f>IF(A295="","",IF(M295&lt;&gt;"CURRENT",0,IF(COUNTIFS('Role Requirements'!$A$6:$A$105,D295,'Role Requirements'!$B$6:$B$105,E295)+COUNTIFS('Role Requirements'!$A$6:$A$105,"All Officers",'Role Requirements'!$B$6:$B$105,E295)=0,0,IF(COUNTIFS($B$6:B295,B295,$D$6:D295,D295,$E$6:E295,E295,$M$6:M295,"CURRENT")=1,1,0))))</x:f>
      </x:c>
      <x:c r="O295" s="114"/>
      <x:c r="P295" s="115"/>
      <x:c r="Q295" s="117"/>
    </x:row>
    <x:row r="296">
      <x:c r="A296" s="114"/>
      <x:c r="B296" s="115"/>
      <x:c r="C296" s="115"/>
      <x:c r="D296" s="115"/>
      <x:c r="E296" s="115"/>
      <x:c r="F296" s="115"/>
      <x:c r="G296" s="134"/>
      <x:c r="H296" s="150"/>
      <x:c r="I296" s="146" t="str">
        <x:f>IF(E296="","",IFERROR(VLOOKUP(E296,'Course Catalog'!$A$6:$L$55,7,FALSE),0))</x:f>
      </x:c>
      <x:c r="J296" s="126" t="str">
        <x:f>IF(A296="","",IF(H296&gt;=I296,"Yes","No"))</x:f>
      </x:c>
      <x:c r="K296" s="151"/>
      <x:c r="L296" s="148" t="str">
        <x:f>IF(OR(A296="",K296=""),"",EDATE(K296,IFERROR(VLOOKUP(E296,'Course Catalog'!$A$6:$L$55,8,FALSE),'Settings'!$B$7)))</x:f>
      </x:c>
      <x:c r="M296" s="15" t="str">
        <x:f>IF(A296="","",IF(J296&lt;&gt;"Yes","NOT PASSED",IF(L296&lt;TODAY(),"EXPIRED","CURRENT")))</x:f>
      </x:c>
      <x:c r="N296" s="149" t="str">
        <x:f>IF(A296="","",IF(M296&lt;&gt;"CURRENT",0,IF(COUNTIFS('Role Requirements'!$A$6:$A$105,D296,'Role Requirements'!$B$6:$B$105,E296)+COUNTIFS('Role Requirements'!$A$6:$A$105,"All Officers",'Role Requirements'!$B$6:$B$105,E296)=0,0,IF(COUNTIFS($B$6:B296,B296,$D$6:D296,D296,$E$6:E296,E296,$M$6:M296,"CURRENT")=1,1,0))))</x:f>
      </x:c>
      <x:c r="O296" s="114"/>
      <x:c r="P296" s="115"/>
      <x:c r="Q296" s="117"/>
    </x:row>
    <x:row r="297">
      <x:c r="A297" s="114"/>
      <x:c r="B297" s="115"/>
      <x:c r="C297" s="115"/>
      <x:c r="D297" s="115"/>
      <x:c r="E297" s="115"/>
      <x:c r="F297" s="115"/>
      <x:c r="G297" s="134"/>
      <x:c r="H297" s="150"/>
      <x:c r="I297" s="146" t="str">
        <x:f>IF(E297="","",IFERROR(VLOOKUP(E297,'Course Catalog'!$A$6:$L$55,7,FALSE),0))</x:f>
      </x:c>
      <x:c r="J297" s="126" t="str">
        <x:f>IF(A297="","",IF(H297&gt;=I297,"Yes","No"))</x:f>
      </x:c>
      <x:c r="K297" s="151"/>
      <x:c r="L297" s="148" t="str">
        <x:f>IF(OR(A297="",K297=""),"",EDATE(K297,IFERROR(VLOOKUP(E297,'Course Catalog'!$A$6:$L$55,8,FALSE),'Settings'!$B$7)))</x:f>
      </x:c>
      <x:c r="M297" s="15" t="str">
        <x:f>IF(A297="","",IF(J297&lt;&gt;"Yes","NOT PASSED",IF(L297&lt;TODAY(),"EXPIRED","CURRENT")))</x:f>
      </x:c>
      <x:c r="N297" s="149" t="str">
        <x:f>IF(A297="","",IF(M297&lt;&gt;"CURRENT",0,IF(COUNTIFS('Role Requirements'!$A$6:$A$105,D297,'Role Requirements'!$B$6:$B$105,E297)+COUNTIFS('Role Requirements'!$A$6:$A$105,"All Officers",'Role Requirements'!$B$6:$B$105,E297)=0,0,IF(COUNTIFS($B$6:B297,B297,$D$6:D297,D297,$E$6:E297,E297,$M$6:M297,"CURRENT")=1,1,0))))</x:f>
      </x:c>
      <x:c r="O297" s="114"/>
      <x:c r="P297" s="115"/>
      <x:c r="Q297" s="117"/>
    </x:row>
    <x:row r="298">
      <x:c r="A298" s="114"/>
      <x:c r="B298" s="115"/>
      <x:c r="C298" s="115"/>
      <x:c r="D298" s="115"/>
      <x:c r="E298" s="115"/>
      <x:c r="F298" s="115"/>
      <x:c r="G298" s="134"/>
      <x:c r="H298" s="150"/>
      <x:c r="I298" s="146" t="str">
        <x:f>IF(E298="","",IFERROR(VLOOKUP(E298,'Course Catalog'!$A$6:$L$55,7,FALSE),0))</x:f>
      </x:c>
      <x:c r="J298" s="126" t="str">
        <x:f>IF(A298="","",IF(H298&gt;=I298,"Yes","No"))</x:f>
      </x:c>
      <x:c r="K298" s="151"/>
      <x:c r="L298" s="148" t="str">
        <x:f>IF(OR(A298="",K298=""),"",EDATE(K298,IFERROR(VLOOKUP(E298,'Course Catalog'!$A$6:$L$55,8,FALSE),'Settings'!$B$7)))</x:f>
      </x:c>
      <x:c r="M298" s="15" t="str">
        <x:f>IF(A298="","",IF(J298&lt;&gt;"Yes","NOT PASSED",IF(L298&lt;TODAY(),"EXPIRED","CURRENT")))</x:f>
      </x:c>
      <x:c r="N298" s="149" t="str">
        <x:f>IF(A298="","",IF(M298&lt;&gt;"CURRENT",0,IF(COUNTIFS('Role Requirements'!$A$6:$A$105,D298,'Role Requirements'!$B$6:$B$105,E298)+COUNTIFS('Role Requirements'!$A$6:$A$105,"All Officers",'Role Requirements'!$B$6:$B$105,E298)=0,0,IF(COUNTIFS($B$6:B298,B298,$D$6:D298,D298,$E$6:E298,E298,$M$6:M298,"CURRENT")=1,1,0))))</x:f>
      </x:c>
      <x:c r="O298" s="114"/>
      <x:c r="P298" s="115"/>
      <x:c r="Q298" s="117"/>
    </x:row>
    <x:row r="299">
      <x:c r="A299" s="114"/>
      <x:c r="B299" s="115"/>
      <x:c r="C299" s="115"/>
      <x:c r="D299" s="115"/>
      <x:c r="E299" s="115"/>
      <x:c r="F299" s="115"/>
      <x:c r="G299" s="134"/>
      <x:c r="H299" s="150"/>
      <x:c r="I299" s="146" t="str">
        <x:f>IF(E299="","",IFERROR(VLOOKUP(E299,'Course Catalog'!$A$6:$L$55,7,FALSE),0))</x:f>
      </x:c>
      <x:c r="J299" s="126" t="str">
        <x:f>IF(A299="","",IF(H299&gt;=I299,"Yes","No"))</x:f>
      </x:c>
      <x:c r="K299" s="151"/>
      <x:c r="L299" s="148" t="str">
        <x:f>IF(OR(A299="",K299=""),"",EDATE(K299,IFERROR(VLOOKUP(E299,'Course Catalog'!$A$6:$L$55,8,FALSE),'Settings'!$B$7)))</x:f>
      </x:c>
      <x:c r="M299" s="15" t="str">
        <x:f>IF(A299="","",IF(J299&lt;&gt;"Yes","NOT PASSED",IF(L299&lt;TODAY(),"EXPIRED","CURRENT")))</x:f>
      </x:c>
      <x:c r="N299" s="149" t="str">
        <x:f>IF(A299="","",IF(M299&lt;&gt;"CURRENT",0,IF(COUNTIFS('Role Requirements'!$A$6:$A$105,D299,'Role Requirements'!$B$6:$B$105,E299)+COUNTIFS('Role Requirements'!$A$6:$A$105,"All Officers",'Role Requirements'!$B$6:$B$105,E299)=0,0,IF(COUNTIFS($B$6:B299,B299,$D$6:D299,D299,$E$6:E299,E299,$M$6:M299,"CURRENT")=1,1,0))))</x:f>
      </x:c>
      <x:c r="O299" s="114"/>
      <x:c r="P299" s="115"/>
      <x:c r="Q299" s="117"/>
    </x:row>
    <x:row r="300">
      <x:c r="A300" s="114"/>
      <x:c r="B300" s="115"/>
      <x:c r="C300" s="115"/>
      <x:c r="D300" s="115"/>
      <x:c r="E300" s="115"/>
      <x:c r="F300" s="115"/>
      <x:c r="G300" s="134"/>
      <x:c r="H300" s="150"/>
      <x:c r="I300" s="146" t="str">
        <x:f>IF(E300="","",IFERROR(VLOOKUP(E300,'Course Catalog'!$A$6:$L$55,7,FALSE),0))</x:f>
      </x:c>
      <x:c r="J300" s="126" t="str">
        <x:f>IF(A300="","",IF(H300&gt;=I300,"Yes","No"))</x:f>
      </x:c>
      <x:c r="K300" s="151"/>
      <x:c r="L300" s="148" t="str">
        <x:f>IF(OR(A300="",K300=""),"",EDATE(K300,IFERROR(VLOOKUP(E300,'Course Catalog'!$A$6:$L$55,8,FALSE),'Settings'!$B$7)))</x:f>
      </x:c>
      <x:c r="M300" s="15" t="str">
        <x:f>IF(A300="","",IF(J300&lt;&gt;"Yes","NOT PASSED",IF(L300&lt;TODAY(),"EXPIRED","CURRENT")))</x:f>
      </x:c>
      <x:c r="N300" s="149" t="str">
        <x:f>IF(A300="","",IF(M300&lt;&gt;"CURRENT",0,IF(COUNTIFS('Role Requirements'!$A$6:$A$105,D300,'Role Requirements'!$B$6:$B$105,E300)+COUNTIFS('Role Requirements'!$A$6:$A$105,"All Officers",'Role Requirements'!$B$6:$B$105,E300)=0,0,IF(COUNTIFS($B$6:B300,B300,$D$6:D300,D300,$E$6:E300,E300,$M$6:M300,"CURRENT")=1,1,0))))</x:f>
      </x:c>
      <x:c r="O300" s="114"/>
      <x:c r="P300" s="115"/>
      <x:c r="Q300" s="117"/>
    </x:row>
    <x:row r="301">
      <x:c r="A301" s="114"/>
      <x:c r="B301" s="115"/>
      <x:c r="C301" s="115"/>
      <x:c r="D301" s="115"/>
      <x:c r="E301" s="115"/>
      <x:c r="F301" s="115"/>
      <x:c r="G301" s="134"/>
      <x:c r="H301" s="150"/>
      <x:c r="I301" s="146" t="str">
        <x:f>IF(E301="","",IFERROR(VLOOKUP(E301,'Course Catalog'!$A$6:$L$55,7,FALSE),0))</x:f>
      </x:c>
      <x:c r="J301" s="126" t="str">
        <x:f>IF(A301="","",IF(H301&gt;=I301,"Yes","No"))</x:f>
      </x:c>
      <x:c r="K301" s="151"/>
      <x:c r="L301" s="148" t="str">
        <x:f>IF(OR(A301="",K301=""),"",EDATE(K301,IFERROR(VLOOKUP(E301,'Course Catalog'!$A$6:$L$55,8,FALSE),'Settings'!$B$7)))</x:f>
      </x:c>
      <x:c r="M301" s="15" t="str">
        <x:f>IF(A301="","",IF(J301&lt;&gt;"Yes","NOT PASSED",IF(L301&lt;TODAY(),"EXPIRED","CURRENT")))</x:f>
      </x:c>
      <x:c r="N301" s="149" t="str">
        <x:f>IF(A301="","",IF(M301&lt;&gt;"CURRENT",0,IF(COUNTIFS('Role Requirements'!$A$6:$A$105,D301,'Role Requirements'!$B$6:$B$105,E301)+COUNTIFS('Role Requirements'!$A$6:$A$105,"All Officers",'Role Requirements'!$B$6:$B$105,E301)=0,0,IF(COUNTIFS($B$6:B301,B301,$D$6:D301,D301,$E$6:E301,E301,$M$6:M301,"CURRENT")=1,1,0))))</x:f>
      </x:c>
      <x:c r="O301" s="114"/>
      <x:c r="P301" s="115"/>
      <x:c r="Q301" s="117"/>
    </x:row>
    <x:row r="302">
      <x:c r="A302" s="114"/>
      <x:c r="B302" s="115"/>
      <x:c r="C302" s="115"/>
      <x:c r="D302" s="115"/>
      <x:c r="E302" s="115"/>
      <x:c r="F302" s="115"/>
      <x:c r="G302" s="134"/>
      <x:c r="H302" s="150"/>
      <x:c r="I302" s="146" t="str">
        <x:f>IF(E302="","",IFERROR(VLOOKUP(E302,'Course Catalog'!$A$6:$L$55,7,FALSE),0))</x:f>
      </x:c>
      <x:c r="J302" s="126" t="str">
        <x:f>IF(A302="","",IF(H302&gt;=I302,"Yes","No"))</x:f>
      </x:c>
      <x:c r="K302" s="151"/>
      <x:c r="L302" s="148" t="str">
        <x:f>IF(OR(A302="",K302=""),"",EDATE(K302,IFERROR(VLOOKUP(E302,'Course Catalog'!$A$6:$L$55,8,FALSE),'Settings'!$B$7)))</x:f>
      </x:c>
      <x:c r="M302" s="15" t="str">
        <x:f>IF(A302="","",IF(J302&lt;&gt;"Yes","NOT PASSED",IF(L302&lt;TODAY(),"EXPIRED","CURRENT")))</x:f>
      </x:c>
      <x:c r="N302" s="149" t="str">
        <x:f>IF(A302="","",IF(M302&lt;&gt;"CURRENT",0,IF(COUNTIFS('Role Requirements'!$A$6:$A$105,D302,'Role Requirements'!$B$6:$B$105,E302)+COUNTIFS('Role Requirements'!$A$6:$A$105,"All Officers",'Role Requirements'!$B$6:$B$105,E302)=0,0,IF(COUNTIFS($B$6:B302,B302,$D$6:D302,D302,$E$6:E302,E302,$M$6:M302,"CURRENT")=1,1,0))))</x:f>
      </x:c>
      <x:c r="O302" s="114"/>
      <x:c r="P302" s="115"/>
      <x:c r="Q302" s="117"/>
    </x:row>
    <x:row r="303">
      <x:c r="A303" s="114"/>
      <x:c r="B303" s="115"/>
      <x:c r="C303" s="115"/>
      <x:c r="D303" s="115"/>
      <x:c r="E303" s="115"/>
      <x:c r="F303" s="115"/>
      <x:c r="G303" s="134"/>
      <x:c r="H303" s="150"/>
      <x:c r="I303" s="146" t="str">
        <x:f>IF(E303="","",IFERROR(VLOOKUP(E303,'Course Catalog'!$A$6:$L$55,7,FALSE),0))</x:f>
      </x:c>
      <x:c r="J303" s="126" t="str">
        <x:f>IF(A303="","",IF(H303&gt;=I303,"Yes","No"))</x:f>
      </x:c>
      <x:c r="K303" s="151"/>
      <x:c r="L303" s="148" t="str">
        <x:f>IF(OR(A303="",K303=""),"",EDATE(K303,IFERROR(VLOOKUP(E303,'Course Catalog'!$A$6:$L$55,8,FALSE),'Settings'!$B$7)))</x:f>
      </x:c>
      <x:c r="M303" s="15" t="str">
        <x:f>IF(A303="","",IF(J303&lt;&gt;"Yes","NOT PASSED",IF(L303&lt;TODAY(),"EXPIRED","CURRENT")))</x:f>
      </x:c>
      <x:c r="N303" s="149" t="str">
        <x:f>IF(A303="","",IF(M303&lt;&gt;"CURRENT",0,IF(COUNTIFS('Role Requirements'!$A$6:$A$105,D303,'Role Requirements'!$B$6:$B$105,E303)+COUNTIFS('Role Requirements'!$A$6:$A$105,"All Officers",'Role Requirements'!$B$6:$B$105,E303)=0,0,IF(COUNTIFS($B$6:B303,B303,$D$6:D303,D303,$E$6:E303,E303,$M$6:M303,"CURRENT")=1,1,0))))</x:f>
      </x:c>
      <x:c r="O303" s="114"/>
      <x:c r="P303" s="115"/>
      <x:c r="Q303" s="117"/>
    </x:row>
    <x:row r="304">
      <x:c r="A304" s="114"/>
      <x:c r="B304" s="115"/>
      <x:c r="C304" s="115"/>
      <x:c r="D304" s="115"/>
      <x:c r="E304" s="115"/>
      <x:c r="F304" s="115"/>
      <x:c r="G304" s="134"/>
      <x:c r="H304" s="150"/>
      <x:c r="I304" s="146" t="str">
        <x:f>IF(E304="","",IFERROR(VLOOKUP(E304,'Course Catalog'!$A$6:$L$55,7,FALSE),0))</x:f>
      </x:c>
      <x:c r="J304" s="126" t="str">
        <x:f>IF(A304="","",IF(H304&gt;=I304,"Yes","No"))</x:f>
      </x:c>
      <x:c r="K304" s="151"/>
      <x:c r="L304" s="148" t="str">
        <x:f>IF(OR(A304="",K304=""),"",EDATE(K304,IFERROR(VLOOKUP(E304,'Course Catalog'!$A$6:$L$55,8,FALSE),'Settings'!$B$7)))</x:f>
      </x:c>
      <x:c r="M304" s="15" t="str">
        <x:f>IF(A304="","",IF(J304&lt;&gt;"Yes","NOT PASSED",IF(L304&lt;TODAY(),"EXPIRED","CURRENT")))</x:f>
      </x:c>
      <x:c r="N304" s="149" t="str">
        <x:f>IF(A304="","",IF(M304&lt;&gt;"CURRENT",0,IF(COUNTIFS('Role Requirements'!$A$6:$A$105,D304,'Role Requirements'!$B$6:$B$105,E304)+COUNTIFS('Role Requirements'!$A$6:$A$105,"All Officers",'Role Requirements'!$B$6:$B$105,E304)=0,0,IF(COUNTIFS($B$6:B304,B304,$D$6:D304,D304,$E$6:E304,E304,$M$6:M304,"CURRENT")=1,1,0))))</x:f>
      </x:c>
      <x:c r="O304" s="114"/>
      <x:c r="P304" s="115"/>
      <x:c r="Q304" s="117"/>
    </x:row>
    <x:row r="305">
      <x:c r="A305" s="114"/>
      <x:c r="B305" s="115"/>
      <x:c r="C305" s="115"/>
      <x:c r="D305" s="115"/>
      <x:c r="E305" s="115"/>
      <x:c r="F305" s="115"/>
      <x:c r="G305" s="134"/>
      <x:c r="H305" s="150"/>
      <x:c r="I305" s="146" t="str">
        <x:f>IF(E305="","",IFERROR(VLOOKUP(E305,'Course Catalog'!$A$6:$L$55,7,FALSE),0))</x:f>
      </x:c>
      <x:c r="J305" s="126" t="str">
        <x:f>IF(A305="","",IF(H305&gt;=I305,"Yes","No"))</x:f>
      </x:c>
      <x:c r="K305" s="151"/>
      <x:c r="L305" s="148" t="str">
        <x:f>IF(OR(A305="",K305=""),"",EDATE(K305,IFERROR(VLOOKUP(E305,'Course Catalog'!$A$6:$L$55,8,FALSE),'Settings'!$B$7)))</x:f>
      </x:c>
      <x:c r="M305" s="15" t="str">
        <x:f>IF(A305="","",IF(J305&lt;&gt;"Yes","NOT PASSED",IF(L305&lt;TODAY(),"EXPIRED","CURRENT")))</x:f>
      </x:c>
      <x:c r="N305" s="149" t="str">
        <x:f>IF(A305="","",IF(M305&lt;&gt;"CURRENT",0,IF(COUNTIFS('Role Requirements'!$A$6:$A$105,D305,'Role Requirements'!$B$6:$B$105,E305)+COUNTIFS('Role Requirements'!$A$6:$A$105,"All Officers",'Role Requirements'!$B$6:$B$105,E305)=0,0,IF(COUNTIFS($B$6:B305,B305,$D$6:D305,D305,$E$6:E305,E305,$M$6:M305,"CURRENT")=1,1,0))))</x:f>
      </x:c>
      <x:c r="O305" s="114"/>
      <x:c r="P305" s="115"/>
      <x:c r="Q305" s="117"/>
    </x:row>
    <x:row r="306">
      <x:c r="A306" s="114"/>
      <x:c r="B306" s="115"/>
      <x:c r="C306" s="115"/>
      <x:c r="D306" s="115"/>
      <x:c r="E306" s="115"/>
      <x:c r="F306" s="115"/>
      <x:c r="G306" s="134"/>
      <x:c r="H306" s="150"/>
      <x:c r="I306" s="146" t="str">
        <x:f>IF(E306="","",IFERROR(VLOOKUP(E306,'Course Catalog'!$A$6:$L$55,7,FALSE),0))</x:f>
      </x:c>
      <x:c r="J306" s="126" t="str">
        <x:f>IF(A306="","",IF(H306&gt;=I306,"Yes","No"))</x:f>
      </x:c>
      <x:c r="K306" s="151"/>
      <x:c r="L306" s="148" t="str">
        <x:f>IF(OR(A306="",K306=""),"",EDATE(K306,IFERROR(VLOOKUP(E306,'Course Catalog'!$A$6:$L$55,8,FALSE),'Settings'!$B$7)))</x:f>
      </x:c>
      <x:c r="M306" s="15" t="str">
        <x:f>IF(A306="","",IF(J306&lt;&gt;"Yes","NOT PASSED",IF(L306&lt;TODAY(),"EXPIRED","CURRENT")))</x:f>
      </x:c>
      <x:c r="N306" s="149" t="str">
        <x:f>IF(A306="","",IF(M306&lt;&gt;"CURRENT",0,IF(COUNTIFS('Role Requirements'!$A$6:$A$105,D306,'Role Requirements'!$B$6:$B$105,E306)+COUNTIFS('Role Requirements'!$A$6:$A$105,"All Officers",'Role Requirements'!$B$6:$B$105,E306)=0,0,IF(COUNTIFS($B$6:B306,B306,$D$6:D306,D306,$E$6:E306,E306,$M$6:M306,"CURRENT")=1,1,0))))</x:f>
      </x:c>
      <x:c r="O306" s="114"/>
      <x:c r="P306" s="115"/>
      <x:c r="Q306" s="117"/>
    </x:row>
    <x:row r="307">
      <x:c r="A307" s="114"/>
      <x:c r="B307" s="115"/>
      <x:c r="C307" s="115"/>
      <x:c r="D307" s="115"/>
      <x:c r="E307" s="115"/>
      <x:c r="F307" s="115"/>
      <x:c r="G307" s="134"/>
      <x:c r="H307" s="150"/>
      <x:c r="I307" s="146" t="str">
        <x:f>IF(E307="","",IFERROR(VLOOKUP(E307,'Course Catalog'!$A$6:$L$55,7,FALSE),0))</x:f>
      </x:c>
      <x:c r="J307" s="126" t="str">
        <x:f>IF(A307="","",IF(H307&gt;=I307,"Yes","No"))</x:f>
      </x:c>
      <x:c r="K307" s="151"/>
      <x:c r="L307" s="148" t="str">
        <x:f>IF(OR(A307="",K307=""),"",EDATE(K307,IFERROR(VLOOKUP(E307,'Course Catalog'!$A$6:$L$55,8,FALSE),'Settings'!$B$7)))</x:f>
      </x:c>
      <x:c r="M307" s="15" t="str">
        <x:f>IF(A307="","",IF(J307&lt;&gt;"Yes","NOT PASSED",IF(L307&lt;TODAY(),"EXPIRED","CURRENT")))</x:f>
      </x:c>
      <x:c r="N307" s="149" t="str">
        <x:f>IF(A307="","",IF(M307&lt;&gt;"CURRENT",0,IF(COUNTIFS('Role Requirements'!$A$6:$A$105,D307,'Role Requirements'!$B$6:$B$105,E307)+COUNTIFS('Role Requirements'!$A$6:$A$105,"All Officers",'Role Requirements'!$B$6:$B$105,E307)=0,0,IF(COUNTIFS($B$6:B307,B307,$D$6:D307,D307,$E$6:E307,E307,$M$6:M307,"CURRENT")=1,1,0))))</x:f>
      </x:c>
      <x:c r="O307" s="114"/>
      <x:c r="P307" s="115"/>
      <x:c r="Q307" s="117"/>
    </x:row>
    <x:row r="308">
      <x:c r="A308" s="114"/>
      <x:c r="B308" s="115"/>
      <x:c r="C308" s="115"/>
      <x:c r="D308" s="115"/>
      <x:c r="E308" s="115"/>
      <x:c r="F308" s="115"/>
      <x:c r="G308" s="134"/>
      <x:c r="H308" s="150"/>
      <x:c r="I308" s="146" t="str">
        <x:f>IF(E308="","",IFERROR(VLOOKUP(E308,'Course Catalog'!$A$6:$L$55,7,FALSE),0))</x:f>
      </x:c>
      <x:c r="J308" s="126" t="str">
        <x:f>IF(A308="","",IF(H308&gt;=I308,"Yes","No"))</x:f>
      </x:c>
      <x:c r="K308" s="151"/>
      <x:c r="L308" s="148" t="str">
        <x:f>IF(OR(A308="",K308=""),"",EDATE(K308,IFERROR(VLOOKUP(E308,'Course Catalog'!$A$6:$L$55,8,FALSE),'Settings'!$B$7)))</x:f>
      </x:c>
      <x:c r="M308" s="15" t="str">
        <x:f>IF(A308="","",IF(J308&lt;&gt;"Yes","NOT PASSED",IF(L308&lt;TODAY(),"EXPIRED","CURRENT")))</x:f>
      </x:c>
      <x:c r="N308" s="149" t="str">
        <x:f>IF(A308="","",IF(M308&lt;&gt;"CURRENT",0,IF(COUNTIFS('Role Requirements'!$A$6:$A$105,D308,'Role Requirements'!$B$6:$B$105,E308)+COUNTIFS('Role Requirements'!$A$6:$A$105,"All Officers",'Role Requirements'!$B$6:$B$105,E308)=0,0,IF(COUNTIFS($B$6:B308,B308,$D$6:D308,D308,$E$6:E308,E308,$M$6:M308,"CURRENT")=1,1,0))))</x:f>
      </x:c>
      <x:c r="O308" s="114"/>
      <x:c r="P308" s="115"/>
      <x:c r="Q308" s="117"/>
    </x:row>
    <x:row r="309">
      <x:c r="A309" s="114"/>
      <x:c r="B309" s="115"/>
      <x:c r="C309" s="115"/>
      <x:c r="D309" s="115"/>
      <x:c r="E309" s="115"/>
      <x:c r="F309" s="115"/>
      <x:c r="G309" s="134"/>
      <x:c r="H309" s="150"/>
      <x:c r="I309" s="146" t="str">
        <x:f>IF(E309="","",IFERROR(VLOOKUP(E309,'Course Catalog'!$A$6:$L$55,7,FALSE),0))</x:f>
      </x:c>
      <x:c r="J309" s="126" t="str">
        <x:f>IF(A309="","",IF(H309&gt;=I309,"Yes","No"))</x:f>
      </x:c>
      <x:c r="K309" s="151"/>
      <x:c r="L309" s="148" t="str">
        <x:f>IF(OR(A309="",K309=""),"",EDATE(K309,IFERROR(VLOOKUP(E309,'Course Catalog'!$A$6:$L$55,8,FALSE),'Settings'!$B$7)))</x:f>
      </x:c>
      <x:c r="M309" s="15" t="str">
        <x:f>IF(A309="","",IF(J309&lt;&gt;"Yes","NOT PASSED",IF(L309&lt;TODAY(),"EXPIRED","CURRENT")))</x:f>
      </x:c>
      <x:c r="N309" s="149" t="str">
        <x:f>IF(A309="","",IF(M309&lt;&gt;"CURRENT",0,IF(COUNTIFS('Role Requirements'!$A$6:$A$105,D309,'Role Requirements'!$B$6:$B$105,E309)+COUNTIFS('Role Requirements'!$A$6:$A$105,"All Officers",'Role Requirements'!$B$6:$B$105,E309)=0,0,IF(COUNTIFS($B$6:B309,B309,$D$6:D309,D309,$E$6:E309,E309,$M$6:M309,"CURRENT")=1,1,0))))</x:f>
      </x:c>
      <x:c r="O309" s="114"/>
      <x:c r="P309" s="115"/>
      <x:c r="Q309" s="117"/>
    </x:row>
    <x:row r="310">
      <x:c r="A310" s="114"/>
      <x:c r="B310" s="115"/>
      <x:c r="C310" s="115"/>
      <x:c r="D310" s="115"/>
      <x:c r="E310" s="115"/>
      <x:c r="F310" s="115"/>
      <x:c r="G310" s="134"/>
      <x:c r="H310" s="150"/>
      <x:c r="I310" s="146" t="str">
        <x:f>IF(E310="","",IFERROR(VLOOKUP(E310,'Course Catalog'!$A$6:$L$55,7,FALSE),0))</x:f>
      </x:c>
      <x:c r="J310" s="126" t="str">
        <x:f>IF(A310="","",IF(H310&gt;=I310,"Yes","No"))</x:f>
      </x:c>
      <x:c r="K310" s="151"/>
      <x:c r="L310" s="148" t="str">
        <x:f>IF(OR(A310="",K310=""),"",EDATE(K310,IFERROR(VLOOKUP(E310,'Course Catalog'!$A$6:$L$55,8,FALSE),'Settings'!$B$7)))</x:f>
      </x:c>
      <x:c r="M310" s="15" t="str">
        <x:f>IF(A310="","",IF(J310&lt;&gt;"Yes","NOT PASSED",IF(L310&lt;TODAY(),"EXPIRED","CURRENT")))</x:f>
      </x:c>
      <x:c r="N310" s="149" t="str">
        <x:f>IF(A310="","",IF(M310&lt;&gt;"CURRENT",0,IF(COUNTIFS('Role Requirements'!$A$6:$A$105,D310,'Role Requirements'!$B$6:$B$105,E310)+COUNTIFS('Role Requirements'!$A$6:$A$105,"All Officers",'Role Requirements'!$B$6:$B$105,E310)=0,0,IF(COUNTIFS($B$6:B310,B310,$D$6:D310,D310,$E$6:E310,E310,$M$6:M310,"CURRENT")=1,1,0))))</x:f>
      </x:c>
      <x:c r="O310" s="114"/>
      <x:c r="P310" s="115"/>
      <x:c r="Q310" s="117"/>
    </x:row>
    <x:row r="311">
      <x:c r="A311" s="114"/>
      <x:c r="B311" s="115"/>
      <x:c r="C311" s="115"/>
      <x:c r="D311" s="115"/>
      <x:c r="E311" s="115"/>
      <x:c r="F311" s="115"/>
      <x:c r="G311" s="134"/>
      <x:c r="H311" s="150"/>
      <x:c r="I311" s="146" t="str">
        <x:f>IF(E311="","",IFERROR(VLOOKUP(E311,'Course Catalog'!$A$6:$L$55,7,FALSE),0))</x:f>
      </x:c>
      <x:c r="J311" s="126" t="str">
        <x:f>IF(A311="","",IF(H311&gt;=I311,"Yes","No"))</x:f>
      </x:c>
      <x:c r="K311" s="151"/>
      <x:c r="L311" s="148" t="str">
        <x:f>IF(OR(A311="",K311=""),"",EDATE(K311,IFERROR(VLOOKUP(E311,'Course Catalog'!$A$6:$L$55,8,FALSE),'Settings'!$B$7)))</x:f>
      </x:c>
      <x:c r="M311" s="15" t="str">
        <x:f>IF(A311="","",IF(J311&lt;&gt;"Yes","NOT PASSED",IF(L311&lt;TODAY(),"EXPIRED","CURRENT")))</x:f>
      </x:c>
      <x:c r="N311" s="149" t="str">
        <x:f>IF(A311="","",IF(M311&lt;&gt;"CURRENT",0,IF(COUNTIFS('Role Requirements'!$A$6:$A$105,D311,'Role Requirements'!$B$6:$B$105,E311)+COUNTIFS('Role Requirements'!$A$6:$A$105,"All Officers",'Role Requirements'!$B$6:$B$105,E311)=0,0,IF(COUNTIFS($B$6:B311,B311,$D$6:D311,D311,$E$6:E311,E311,$M$6:M311,"CURRENT")=1,1,0))))</x:f>
      </x:c>
      <x:c r="O311" s="114"/>
      <x:c r="P311" s="115"/>
      <x:c r="Q311" s="117"/>
    </x:row>
    <x:row r="312">
      <x:c r="A312" s="114"/>
      <x:c r="B312" s="115"/>
      <x:c r="C312" s="115"/>
      <x:c r="D312" s="115"/>
      <x:c r="E312" s="115"/>
      <x:c r="F312" s="115"/>
      <x:c r="G312" s="134"/>
      <x:c r="H312" s="150"/>
      <x:c r="I312" s="146" t="str">
        <x:f>IF(E312="","",IFERROR(VLOOKUP(E312,'Course Catalog'!$A$6:$L$55,7,FALSE),0))</x:f>
      </x:c>
      <x:c r="J312" s="126" t="str">
        <x:f>IF(A312="","",IF(H312&gt;=I312,"Yes","No"))</x:f>
      </x:c>
      <x:c r="K312" s="151"/>
      <x:c r="L312" s="148" t="str">
        <x:f>IF(OR(A312="",K312=""),"",EDATE(K312,IFERROR(VLOOKUP(E312,'Course Catalog'!$A$6:$L$55,8,FALSE),'Settings'!$B$7)))</x:f>
      </x:c>
      <x:c r="M312" s="15" t="str">
        <x:f>IF(A312="","",IF(J312&lt;&gt;"Yes","NOT PASSED",IF(L312&lt;TODAY(),"EXPIRED","CURRENT")))</x:f>
      </x:c>
      <x:c r="N312" s="149" t="str">
        <x:f>IF(A312="","",IF(M312&lt;&gt;"CURRENT",0,IF(COUNTIFS('Role Requirements'!$A$6:$A$105,D312,'Role Requirements'!$B$6:$B$105,E312)+COUNTIFS('Role Requirements'!$A$6:$A$105,"All Officers",'Role Requirements'!$B$6:$B$105,E312)=0,0,IF(COUNTIFS($B$6:B312,B312,$D$6:D312,D312,$E$6:E312,E312,$M$6:M312,"CURRENT")=1,1,0))))</x:f>
      </x:c>
      <x:c r="O312" s="114"/>
      <x:c r="P312" s="115"/>
      <x:c r="Q312" s="117"/>
    </x:row>
    <x:row r="313">
      <x:c r="A313" s="114"/>
      <x:c r="B313" s="115"/>
      <x:c r="C313" s="115"/>
      <x:c r="D313" s="115"/>
      <x:c r="E313" s="115"/>
      <x:c r="F313" s="115"/>
      <x:c r="G313" s="134"/>
      <x:c r="H313" s="150"/>
      <x:c r="I313" s="146" t="str">
        <x:f>IF(E313="","",IFERROR(VLOOKUP(E313,'Course Catalog'!$A$6:$L$55,7,FALSE),0))</x:f>
      </x:c>
      <x:c r="J313" s="126" t="str">
        <x:f>IF(A313="","",IF(H313&gt;=I313,"Yes","No"))</x:f>
      </x:c>
      <x:c r="K313" s="151"/>
      <x:c r="L313" s="148" t="str">
        <x:f>IF(OR(A313="",K313=""),"",EDATE(K313,IFERROR(VLOOKUP(E313,'Course Catalog'!$A$6:$L$55,8,FALSE),'Settings'!$B$7)))</x:f>
      </x:c>
      <x:c r="M313" s="15" t="str">
        <x:f>IF(A313="","",IF(J313&lt;&gt;"Yes","NOT PASSED",IF(L313&lt;TODAY(),"EXPIRED","CURRENT")))</x:f>
      </x:c>
      <x:c r="N313" s="149" t="str">
        <x:f>IF(A313="","",IF(M313&lt;&gt;"CURRENT",0,IF(COUNTIFS('Role Requirements'!$A$6:$A$105,D313,'Role Requirements'!$B$6:$B$105,E313)+COUNTIFS('Role Requirements'!$A$6:$A$105,"All Officers",'Role Requirements'!$B$6:$B$105,E313)=0,0,IF(COUNTIFS($B$6:B313,B313,$D$6:D313,D313,$E$6:E313,E313,$M$6:M313,"CURRENT")=1,1,0))))</x:f>
      </x:c>
      <x:c r="O313" s="114"/>
      <x:c r="P313" s="115"/>
      <x:c r="Q313" s="117"/>
    </x:row>
    <x:row r="314">
      <x:c r="A314" s="114"/>
      <x:c r="B314" s="115"/>
      <x:c r="C314" s="115"/>
      <x:c r="D314" s="115"/>
      <x:c r="E314" s="115"/>
      <x:c r="F314" s="115"/>
      <x:c r="G314" s="134"/>
      <x:c r="H314" s="150"/>
      <x:c r="I314" s="146" t="str">
        <x:f>IF(E314="","",IFERROR(VLOOKUP(E314,'Course Catalog'!$A$6:$L$55,7,FALSE),0))</x:f>
      </x:c>
      <x:c r="J314" s="126" t="str">
        <x:f>IF(A314="","",IF(H314&gt;=I314,"Yes","No"))</x:f>
      </x:c>
      <x:c r="K314" s="151"/>
      <x:c r="L314" s="148" t="str">
        <x:f>IF(OR(A314="",K314=""),"",EDATE(K314,IFERROR(VLOOKUP(E314,'Course Catalog'!$A$6:$L$55,8,FALSE),'Settings'!$B$7)))</x:f>
      </x:c>
      <x:c r="M314" s="15" t="str">
        <x:f>IF(A314="","",IF(J314&lt;&gt;"Yes","NOT PASSED",IF(L314&lt;TODAY(),"EXPIRED","CURRENT")))</x:f>
      </x:c>
      <x:c r="N314" s="149" t="str">
        <x:f>IF(A314="","",IF(M314&lt;&gt;"CURRENT",0,IF(COUNTIFS('Role Requirements'!$A$6:$A$105,D314,'Role Requirements'!$B$6:$B$105,E314)+COUNTIFS('Role Requirements'!$A$6:$A$105,"All Officers",'Role Requirements'!$B$6:$B$105,E314)=0,0,IF(COUNTIFS($B$6:B314,B314,$D$6:D314,D314,$E$6:E314,E314,$M$6:M314,"CURRENT")=1,1,0))))</x:f>
      </x:c>
      <x:c r="O314" s="114"/>
      <x:c r="P314" s="115"/>
      <x:c r="Q314" s="117"/>
    </x:row>
    <x:row r="315">
      <x:c r="A315" s="114"/>
      <x:c r="B315" s="115"/>
      <x:c r="C315" s="115"/>
      <x:c r="D315" s="115"/>
      <x:c r="E315" s="115"/>
      <x:c r="F315" s="115"/>
      <x:c r="G315" s="134"/>
      <x:c r="H315" s="150"/>
      <x:c r="I315" s="146" t="str">
        <x:f>IF(E315="","",IFERROR(VLOOKUP(E315,'Course Catalog'!$A$6:$L$55,7,FALSE),0))</x:f>
      </x:c>
      <x:c r="J315" s="126" t="str">
        <x:f>IF(A315="","",IF(H315&gt;=I315,"Yes","No"))</x:f>
      </x:c>
      <x:c r="K315" s="151"/>
      <x:c r="L315" s="148" t="str">
        <x:f>IF(OR(A315="",K315=""),"",EDATE(K315,IFERROR(VLOOKUP(E315,'Course Catalog'!$A$6:$L$55,8,FALSE),'Settings'!$B$7)))</x:f>
      </x:c>
      <x:c r="M315" s="15" t="str">
        <x:f>IF(A315="","",IF(J315&lt;&gt;"Yes","NOT PASSED",IF(L315&lt;TODAY(),"EXPIRED","CURRENT")))</x:f>
      </x:c>
      <x:c r="N315" s="149" t="str">
        <x:f>IF(A315="","",IF(M315&lt;&gt;"CURRENT",0,IF(COUNTIFS('Role Requirements'!$A$6:$A$105,D315,'Role Requirements'!$B$6:$B$105,E315)+COUNTIFS('Role Requirements'!$A$6:$A$105,"All Officers",'Role Requirements'!$B$6:$B$105,E315)=0,0,IF(COUNTIFS($B$6:B315,B315,$D$6:D315,D315,$E$6:E315,E315,$M$6:M315,"CURRENT")=1,1,0))))</x:f>
      </x:c>
      <x:c r="O315" s="114"/>
      <x:c r="P315" s="115"/>
      <x:c r="Q315" s="117"/>
    </x:row>
    <x:row r="316">
      <x:c r="A316" s="114"/>
      <x:c r="B316" s="115"/>
      <x:c r="C316" s="115"/>
      <x:c r="D316" s="115"/>
      <x:c r="E316" s="115"/>
      <x:c r="F316" s="115"/>
      <x:c r="G316" s="134"/>
      <x:c r="H316" s="150"/>
      <x:c r="I316" s="146" t="str">
        <x:f>IF(E316="","",IFERROR(VLOOKUP(E316,'Course Catalog'!$A$6:$L$55,7,FALSE),0))</x:f>
      </x:c>
      <x:c r="J316" s="126" t="str">
        <x:f>IF(A316="","",IF(H316&gt;=I316,"Yes","No"))</x:f>
      </x:c>
      <x:c r="K316" s="151"/>
      <x:c r="L316" s="148" t="str">
        <x:f>IF(OR(A316="",K316=""),"",EDATE(K316,IFERROR(VLOOKUP(E316,'Course Catalog'!$A$6:$L$55,8,FALSE),'Settings'!$B$7)))</x:f>
      </x:c>
      <x:c r="M316" s="15" t="str">
        <x:f>IF(A316="","",IF(J316&lt;&gt;"Yes","NOT PASSED",IF(L316&lt;TODAY(),"EXPIRED","CURRENT")))</x:f>
      </x:c>
      <x:c r="N316" s="149" t="str">
        <x:f>IF(A316="","",IF(M316&lt;&gt;"CURRENT",0,IF(COUNTIFS('Role Requirements'!$A$6:$A$105,D316,'Role Requirements'!$B$6:$B$105,E316)+COUNTIFS('Role Requirements'!$A$6:$A$105,"All Officers",'Role Requirements'!$B$6:$B$105,E316)=0,0,IF(COUNTIFS($B$6:B316,B316,$D$6:D316,D316,$E$6:E316,E316,$M$6:M316,"CURRENT")=1,1,0))))</x:f>
      </x:c>
      <x:c r="O316" s="114"/>
      <x:c r="P316" s="115"/>
      <x:c r="Q316" s="117"/>
    </x:row>
    <x:row r="317">
      <x:c r="A317" s="114"/>
      <x:c r="B317" s="115"/>
      <x:c r="C317" s="115"/>
      <x:c r="D317" s="115"/>
      <x:c r="E317" s="115"/>
      <x:c r="F317" s="115"/>
      <x:c r="G317" s="134"/>
      <x:c r="H317" s="150"/>
      <x:c r="I317" s="146" t="str">
        <x:f>IF(E317="","",IFERROR(VLOOKUP(E317,'Course Catalog'!$A$6:$L$55,7,FALSE),0))</x:f>
      </x:c>
      <x:c r="J317" s="126" t="str">
        <x:f>IF(A317="","",IF(H317&gt;=I317,"Yes","No"))</x:f>
      </x:c>
      <x:c r="K317" s="151"/>
      <x:c r="L317" s="148" t="str">
        <x:f>IF(OR(A317="",K317=""),"",EDATE(K317,IFERROR(VLOOKUP(E317,'Course Catalog'!$A$6:$L$55,8,FALSE),'Settings'!$B$7)))</x:f>
      </x:c>
      <x:c r="M317" s="15" t="str">
        <x:f>IF(A317="","",IF(J317&lt;&gt;"Yes","NOT PASSED",IF(L317&lt;TODAY(),"EXPIRED","CURRENT")))</x:f>
      </x:c>
      <x:c r="N317" s="149" t="str">
        <x:f>IF(A317="","",IF(M317&lt;&gt;"CURRENT",0,IF(COUNTIFS('Role Requirements'!$A$6:$A$105,D317,'Role Requirements'!$B$6:$B$105,E317)+COUNTIFS('Role Requirements'!$A$6:$A$105,"All Officers",'Role Requirements'!$B$6:$B$105,E317)=0,0,IF(COUNTIFS($B$6:B317,B317,$D$6:D317,D317,$E$6:E317,E317,$M$6:M317,"CURRENT")=1,1,0))))</x:f>
      </x:c>
      <x:c r="O317" s="114"/>
      <x:c r="P317" s="115"/>
      <x:c r="Q317" s="117"/>
    </x:row>
    <x:row r="318">
      <x:c r="A318" s="114"/>
      <x:c r="B318" s="115"/>
      <x:c r="C318" s="115"/>
      <x:c r="D318" s="115"/>
      <x:c r="E318" s="115"/>
      <x:c r="F318" s="115"/>
      <x:c r="G318" s="134"/>
      <x:c r="H318" s="150"/>
      <x:c r="I318" s="146" t="str">
        <x:f>IF(E318="","",IFERROR(VLOOKUP(E318,'Course Catalog'!$A$6:$L$55,7,FALSE),0))</x:f>
      </x:c>
      <x:c r="J318" s="126" t="str">
        <x:f>IF(A318="","",IF(H318&gt;=I318,"Yes","No"))</x:f>
      </x:c>
      <x:c r="K318" s="151"/>
      <x:c r="L318" s="148" t="str">
        <x:f>IF(OR(A318="",K318=""),"",EDATE(K318,IFERROR(VLOOKUP(E318,'Course Catalog'!$A$6:$L$55,8,FALSE),'Settings'!$B$7)))</x:f>
      </x:c>
      <x:c r="M318" s="15" t="str">
        <x:f>IF(A318="","",IF(J318&lt;&gt;"Yes","NOT PASSED",IF(L318&lt;TODAY(),"EXPIRED","CURRENT")))</x:f>
      </x:c>
      <x:c r="N318" s="149" t="str">
        <x:f>IF(A318="","",IF(M318&lt;&gt;"CURRENT",0,IF(COUNTIFS('Role Requirements'!$A$6:$A$105,D318,'Role Requirements'!$B$6:$B$105,E318)+COUNTIFS('Role Requirements'!$A$6:$A$105,"All Officers",'Role Requirements'!$B$6:$B$105,E318)=0,0,IF(COUNTIFS($B$6:B318,B318,$D$6:D318,D318,$E$6:E318,E318,$M$6:M318,"CURRENT")=1,1,0))))</x:f>
      </x:c>
      <x:c r="O318" s="114"/>
      <x:c r="P318" s="115"/>
      <x:c r="Q318" s="117"/>
    </x:row>
    <x:row r="319">
      <x:c r="A319" s="114"/>
      <x:c r="B319" s="115"/>
      <x:c r="C319" s="115"/>
      <x:c r="D319" s="115"/>
      <x:c r="E319" s="115"/>
      <x:c r="F319" s="115"/>
      <x:c r="G319" s="134"/>
      <x:c r="H319" s="150"/>
      <x:c r="I319" s="146" t="str">
        <x:f>IF(E319="","",IFERROR(VLOOKUP(E319,'Course Catalog'!$A$6:$L$55,7,FALSE),0))</x:f>
      </x:c>
      <x:c r="J319" s="126" t="str">
        <x:f>IF(A319="","",IF(H319&gt;=I319,"Yes","No"))</x:f>
      </x:c>
      <x:c r="K319" s="151"/>
      <x:c r="L319" s="148" t="str">
        <x:f>IF(OR(A319="",K319=""),"",EDATE(K319,IFERROR(VLOOKUP(E319,'Course Catalog'!$A$6:$L$55,8,FALSE),'Settings'!$B$7)))</x:f>
      </x:c>
      <x:c r="M319" s="15" t="str">
        <x:f>IF(A319="","",IF(J319&lt;&gt;"Yes","NOT PASSED",IF(L319&lt;TODAY(),"EXPIRED","CURRENT")))</x:f>
      </x:c>
      <x:c r="N319" s="149" t="str">
        <x:f>IF(A319="","",IF(M319&lt;&gt;"CURRENT",0,IF(COUNTIFS('Role Requirements'!$A$6:$A$105,D319,'Role Requirements'!$B$6:$B$105,E319)+COUNTIFS('Role Requirements'!$A$6:$A$105,"All Officers",'Role Requirements'!$B$6:$B$105,E319)=0,0,IF(COUNTIFS($B$6:B319,B319,$D$6:D319,D319,$E$6:E319,E319,$M$6:M319,"CURRENT")=1,1,0))))</x:f>
      </x:c>
      <x:c r="O319" s="114"/>
      <x:c r="P319" s="115"/>
      <x:c r="Q319" s="117"/>
    </x:row>
    <x:row r="320">
      <x:c r="A320" s="114"/>
      <x:c r="B320" s="115"/>
      <x:c r="C320" s="115"/>
      <x:c r="D320" s="115"/>
      <x:c r="E320" s="115"/>
      <x:c r="F320" s="115"/>
      <x:c r="G320" s="134"/>
      <x:c r="H320" s="150"/>
      <x:c r="I320" s="146" t="str">
        <x:f>IF(E320="","",IFERROR(VLOOKUP(E320,'Course Catalog'!$A$6:$L$55,7,FALSE),0))</x:f>
      </x:c>
      <x:c r="J320" s="126" t="str">
        <x:f>IF(A320="","",IF(H320&gt;=I320,"Yes","No"))</x:f>
      </x:c>
      <x:c r="K320" s="151"/>
      <x:c r="L320" s="148" t="str">
        <x:f>IF(OR(A320="",K320=""),"",EDATE(K320,IFERROR(VLOOKUP(E320,'Course Catalog'!$A$6:$L$55,8,FALSE),'Settings'!$B$7)))</x:f>
      </x:c>
      <x:c r="M320" s="15" t="str">
        <x:f>IF(A320="","",IF(J320&lt;&gt;"Yes","NOT PASSED",IF(L320&lt;TODAY(),"EXPIRED","CURRENT")))</x:f>
      </x:c>
      <x:c r="N320" s="149" t="str">
        <x:f>IF(A320="","",IF(M320&lt;&gt;"CURRENT",0,IF(COUNTIFS('Role Requirements'!$A$6:$A$105,D320,'Role Requirements'!$B$6:$B$105,E320)+COUNTIFS('Role Requirements'!$A$6:$A$105,"All Officers",'Role Requirements'!$B$6:$B$105,E320)=0,0,IF(COUNTIFS($B$6:B320,B320,$D$6:D320,D320,$E$6:E320,E320,$M$6:M320,"CURRENT")=1,1,0))))</x:f>
      </x:c>
      <x:c r="O320" s="114"/>
      <x:c r="P320" s="115"/>
      <x:c r="Q320" s="117"/>
    </x:row>
    <x:row r="321">
      <x:c r="A321" s="114"/>
      <x:c r="B321" s="115"/>
      <x:c r="C321" s="115"/>
      <x:c r="D321" s="115"/>
      <x:c r="E321" s="115"/>
      <x:c r="F321" s="115"/>
      <x:c r="G321" s="134"/>
      <x:c r="H321" s="150"/>
      <x:c r="I321" s="146" t="str">
        <x:f>IF(E321="","",IFERROR(VLOOKUP(E321,'Course Catalog'!$A$6:$L$55,7,FALSE),0))</x:f>
      </x:c>
      <x:c r="J321" s="126" t="str">
        <x:f>IF(A321="","",IF(H321&gt;=I321,"Yes","No"))</x:f>
      </x:c>
      <x:c r="K321" s="151"/>
      <x:c r="L321" s="148" t="str">
        <x:f>IF(OR(A321="",K321=""),"",EDATE(K321,IFERROR(VLOOKUP(E321,'Course Catalog'!$A$6:$L$55,8,FALSE),'Settings'!$B$7)))</x:f>
      </x:c>
      <x:c r="M321" s="15" t="str">
        <x:f>IF(A321="","",IF(J321&lt;&gt;"Yes","NOT PASSED",IF(L321&lt;TODAY(),"EXPIRED","CURRENT")))</x:f>
      </x:c>
      <x:c r="N321" s="149" t="str">
        <x:f>IF(A321="","",IF(M321&lt;&gt;"CURRENT",0,IF(COUNTIFS('Role Requirements'!$A$6:$A$105,D321,'Role Requirements'!$B$6:$B$105,E321)+COUNTIFS('Role Requirements'!$A$6:$A$105,"All Officers",'Role Requirements'!$B$6:$B$105,E321)=0,0,IF(COUNTIFS($B$6:B321,B321,$D$6:D321,D321,$E$6:E321,E321,$M$6:M321,"CURRENT")=1,1,0))))</x:f>
      </x:c>
      <x:c r="O321" s="114"/>
      <x:c r="P321" s="115"/>
      <x:c r="Q321" s="117"/>
    </x:row>
    <x:row r="322">
      <x:c r="A322" s="114"/>
      <x:c r="B322" s="115"/>
      <x:c r="C322" s="115"/>
      <x:c r="D322" s="115"/>
      <x:c r="E322" s="115"/>
      <x:c r="F322" s="115"/>
      <x:c r="G322" s="134"/>
      <x:c r="H322" s="150"/>
      <x:c r="I322" s="146" t="str">
        <x:f>IF(E322="","",IFERROR(VLOOKUP(E322,'Course Catalog'!$A$6:$L$55,7,FALSE),0))</x:f>
      </x:c>
      <x:c r="J322" s="126" t="str">
        <x:f>IF(A322="","",IF(H322&gt;=I322,"Yes","No"))</x:f>
      </x:c>
      <x:c r="K322" s="151"/>
      <x:c r="L322" s="148" t="str">
        <x:f>IF(OR(A322="",K322=""),"",EDATE(K322,IFERROR(VLOOKUP(E322,'Course Catalog'!$A$6:$L$55,8,FALSE),'Settings'!$B$7)))</x:f>
      </x:c>
      <x:c r="M322" s="15" t="str">
        <x:f>IF(A322="","",IF(J322&lt;&gt;"Yes","NOT PASSED",IF(L322&lt;TODAY(),"EXPIRED","CURRENT")))</x:f>
      </x:c>
      <x:c r="N322" s="149" t="str">
        <x:f>IF(A322="","",IF(M322&lt;&gt;"CURRENT",0,IF(COUNTIFS('Role Requirements'!$A$6:$A$105,D322,'Role Requirements'!$B$6:$B$105,E322)+COUNTIFS('Role Requirements'!$A$6:$A$105,"All Officers",'Role Requirements'!$B$6:$B$105,E322)=0,0,IF(COUNTIFS($B$6:B322,B322,$D$6:D322,D322,$E$6:E322,E322,$M$6:M322,"CURRENT")=1,1,0))))</x:f>
      </x:c>
      <x:c r="O322" s="114"/>
      <x:c r="P322" s="115"/>
      <x:c r="Q322" s="117"/>
    </x:row>
    <x:row r="323">
      <x:c r="A323" s="114"/>
      <x:c r="B323" s="115"/>
      <x:c r="C323" s="115"/>
      <x:c r="D323" s="115"/>
      <x:c r="E323" s="115"/>
      <x:c r="F323" s="115"/>
      <x:c r="G323" s="134"/>
      <x:c r="H323" s="150"/>
      <x:c r="I323" s="146" t="str">
        <x:f>IF(E323="","",IFERROR(VLOOKUP(E323,'Course Catalog'!$A$6:$L$55,7,FALSE),0))</x:f>
      </x:c>
      <x:c r="J323" s="126" t="str">
        <x:f>IF(A323="","",IF(H323&gt;=I323,"Yes","No"))</x:f>
      </x:c>
      <x:c r="K323" s="151"/>
      <x:c r="L323" s="148" t="str">
        <x:f>IF(OR(A323="",K323=""),"",EDATE(K323,IFERROR(VLOOKUP(E323,'Course Catalog'!$A$6:$L$55,8,FALSE),'Settings'!$B$7)))</x:f>
      </x:c>
      <x:c r="M323" s="15" t="str">
        <x:f>IF(A323="","",IF(J323&lt;&gt;"Yes","NOT PASSED",IF(L323&lt;TODAY(),"EXPIRED","CURRENT")))</x:f>
      </x:c>
      <x:c r="N323" s="149" t="str">
        <x:f>IF(A323="","",IF(M323&lt;&gt;"CURRENT",0,IF(COUNTIFS('Role Requirements'!$A$6:$A$105,D323,'Role Requirements'!$B$6:$B$105,E323)+COUNTIFS('Role Requirements'!$A$6:$A$105,"All Officers",'Role Requirements'!$B$6:$B$105,E323)=0,0,IF(COUNTIFS($B$6:B323,B323,$D$6:D323,D323,$E$6:E323,E323,$M$6:M323,"CURRENT")=1,1,0))))</x:f>
      </x:c>
      <x:c r="O323" s="114"/>
      <x:c r="P323" s="115"/>
      <x:c r="Q323" s="117"/>
    </x:row>
    <x:row r="324">
      <x:c r="A324" s="114"/>
      <x:c r="B324" s="115"/>
      <x:c r="C324" s="115"/>
      <x:c r="D324" s="115"/>
      <x:c r="E324" s="115"/>
      <x:c r="F324" s="115"/>
      <x:c r="G324" s="134"/>
      <x:c r="H324" s="150"/>
      <x:c r="I324" s="146" t="str">
        <x:f>IF(E324="","",IFERROR(VLOOKUP(E324,'Course Catalog'!$A$6:$L$55,7,FALSE),0))</x:f>
      </x:c>
      <x:c r="J324" s="126" t="str">
        <x:f>IF(A324="","",IF(H324&gt;=I324,"Yes","No"))</x:f>
      </x:c>
      <x:c r="K324" s="151"/>
      <x:c r="L324" s="148" t="str">
        <x:f>IF(OR(A324="",K324=""),"",EDATE(K324,IFERROR(VLOOKUP(E324,'Course Catalog'!$A$6:$L$55,8,FALSE),'Settings'!$B$7)))</x:f>
      </x:c>
      <x:c r="M324" s="15" t="str">
        <x:f>IF(A324="","",IF(J324&lt;&gt;"Yes","NOT PASSED",IF(L324&lt;TODAY(),"EXPIRED","CURRENT")))</x:f>
      </x:c>
      <x:c r="N324" s="149" t="str">
        <x:f>IF(A324="","",IF(M324&lt;&gt;"CURRENT",0,IF(COUNTIFS('Role Requirements'!$A$6:$A$105,D324,'Role Requirements'!$B$6:$B$105,E324)+COUNTIFS('Role Requirements'!$A$6:$A$105,"All Officers",'Role Requirements'!$B$6:$B$105,E324)=0,0,IF(COUNTIFS($B$6:B324,B324,$D$6:D324,D324,$E$6:E324,E324,$M$6:M324,"CURRENT")=1,1,0))))</x:f>
      </x:c>
      <x:c r="O324" s="114"/>
      <x:c r="P324" s="115"/>
      <x:c r="Q324" s="117"/>
    </x:row>
    <x:row r="325">
      <x:c r="A325" s="114"/>
      <x:c r="B325" s="115"/>
      <x:c r="C325" s="115"/>
      <x:c r="D325" s="115"/>
      <x:c r="E325" s="115"/>
      <x:c r="F325" s="115"/>
      <x:c r="G325" s="134"/>
      <x:c r="H325" s="150"/>
      <x:c r="I325" s="146" t="str">
        <x:f>IF(E325="","",IFERROR(VLOOKUP(E325,'Course Catalog'!$A$6:$L$55,7,FALSE),0))</x:f>
      </x:c>
      <x:c r="J325" s="126" t="str">
        <x:f>IF(A325="","",IF(H325&gt;=I325,"Yes","No"))</x:f>
      </x:c>
      <x:c r="K325" s="151"/>
      <x:c r="L325" s="148" t="str">
        <x:f>IF(OR(A325="",K325=""),"",EDATE(K325,IFERROR(VLOOKUP(E325,'Course Catalog'!$A$6:$L$55,8,FALSE),'Settings'!$B$7)))</x:f>
      </x:c>
      <x:c r="M325" s="15" t="str">
        <x:f>IF(A325="","",IF(J325&lt;&gt;"Yes","NOT PASSED",IF(L325&lt;TODAY(),"EXPIRED","CURRENT")))</x:f>
      </x:c>
      <x:c r="N325" s="149" t="str">
        <x:f>IF(A325="","",IF(M325&lt;&gt;"CURRENT",0,IF(COUNTIFS('Role Requirements'!$A$6:$A$105,D325,'Role Requirements'!$B$6:$B$105,E325)+COUNTIFS('Role Requirements'!$A$6:$A$105,"All Officers",'Role Requirements'!$B$6:$B$105,E325)=0,0,IF(COUNTIFS($B$6:B325,B325,$D$6:D325,D325,$E$6:E325,E325,$M$6:M325,"CURRENT")=1,1,0))))</x:f>
      </x:c>
      <x:c r="O325" s="114"/>
      <x:c r="P325" s="115"/>
      <x:c r="Q325" s="117"/>
    </x:row>
    <x:row r="326">
      <x:c r="A326" s="114"/>
      <x:c r="B326" s="115"/>
      <x:c r="C326" s="115"/>
      <x:c r="D326" s="115"/>
      <x:c r="E326" s="115"/>
      <x:c r="F326" s="115"/>
      <x:c r="G326" s="134"/>
      <x:c r="H326" s="150"/>
      <x:c r="I326" s="146" t="str">
        <x:f>IF(E326="","",IFERROR(VLOOKUP(E326,'Course Catalog'!$A$6:$L$55,7,FALSE),0))</x:f>
      </x:c>
      <x:c r="J326" s="126" t="str">
        <x:f>IF(A326="","",IF(H326&gt;=I326,"Yes","No"))</x:f>
      </x:c>
      <x:c r="K326" s="151"/>
      <x:c r="L326" s="148" t="str">
        <x:f>IF(OR(A326="",K326=""),"",EDATE(K326,IFERROR(VLOOKUP(E326,'Course Catalog'!$A$6:$L$55,8,FALSE),'Settings'!$B$7)))</x:f>
      </x:c>
      <x:c r="M326" s="15" t="str">
        <x:f>IF(A326="","",IF(J326&lt;&gt;"Yes","NOT PASSED",IF(L326&lt;TODAY(),"EXPIRED","CURRENT")))</x:f>
      </x:c>
      <x:c r="N326" s="149" t="str">
        <x:f>IF(A326="","",IF(M326&lt;&gt;"CURRENT",0,IF(COUNTIFS('Role Requirements'!$A$6:$A$105,D326,'Role Requirements'!$B$6:$B$105,E326)+COUNTIFS('Role Requirements'!$A$6:$A$105,"All Officers",'Role Requirements'!$B$6:$B$105,E326)=0,0,IF(COUNTIFS($B$6:B326,B326,$D$6:D326,D326,$E$6:E326,E326,$M$6:M326,"CURRENT")=1,1,0))))</x:f>
      </x:c>
      <x:c r="O326" s="114"/>
      <x:c r="P326" s="115"/>
      <x:c r="Q326" s="117"/>
    </x:row>
    <x:row r="327">
      <x:c r="A327" s="114"/>
      <x:c r="B327" s="115"/>
      <x:c r="C327" s="115"/>
      <x:c r="D327" s="115"/>
      <x:c r="E327" s="115"/>
      <x:c r="F327" s="115"/>
      <x:c r="G327" s="134"/>
      <x:c r="H327" s="150"/>
      <x:c r="I327" s="146" t="str">
        <x:f>IF(E327="","",IFERROR(VLOOKUP(E327,'Course Catalog'!$A$6:$L$55,7,FALSE),0))</x:f>
      </x:c>
      <x:c r="J327" s="126" t="str">
        <x:f>IF(A327="","",IF(H327&gt;=I327,"Yes","No"))</x:f>
      </x:c>
      <x:c r="K327" s="151"/>
      <x:c r="L327" s="148" t="str">
        <x:f>IF(OR(A327="",K327=""),"",EDATE(K327,IFERROR(VLOOKUP(E327,'Course Catalog'!$A$6:$L$55,8,FALSE),'Settings'!$B$7)))</x:f>
      </x:c>
      <x:c r="M327" s="15" t="str">
        <x:f>IF(A327="","",IF(J327&lt;&gt;"Yes","NOT PASSED",IF(L327&lt;TODAY(),"EXPIRED","CURRENT")))</x:f>
      </x:c>
      <x:c r="N327" s="149" t="str">
        <x:f>IF(A327="","",IF(M327&lt;&gt;"CURRENT",0,IF(COUNTIFS('Role Requirements'!$A$6:$A$105,D327,'Role Requirements'!$B$6:$B$105,E327)+COUNTIFS('Role Requirements'!$A$6:$A$105,"All Officers",'Role Requirements'!$B$6:$B$105,E327)=0,0,IF(COUNTIFS($B$6:B327,B327,$D$6:D327,D327,$E$6:E327,E327,$M$6:M327,"CURRENT")=1,1,0))))</x:f>
      </x:c>
      <x:c r="O327" s="114"/>
      <x:c r="P327" s="115"/>
      <x:c r="Q327" s="117"/>
    </x:row>
    <x:row r="328">
      <x:c r="A328" s="114"/>
      <x:c r="B328" s="115"/>
      <x:c r="C328" s="115"/>
      <x:c r="D328" s="115"/>
      <x:c r="E328" s="115"/>
      <x:c r="F328" s="115"/>
      <x:c r="G328" s="134"/>
      <x:c r="H328" s="150"/>
      <x:c r="I328" s="146" t="str">
        <x:f>IF(E328="","",IFERROR(VLOOKUP(E328,'Course Catalog'!$A$6:$L$55,7,FALSE),0))</x:f>
      </x:c>
      <x:c r="J328" s="126" t="str">
        <x:f>IF(A328="","",IF(H328&gt;=I328,"Yes","No"))</x:f>
      </x:c>
      <x:c r="K328" s="151"/>
      <x:c r="L328" s="148" t="str">
        <x:f>IF(OR(A328="",K328=""),"",EDATE(K328,IFERROR(VLOOKUP(E328,'Course Catalog'!$A$6:$L$55,8,FALSE),'Settings'!$B$7)))</x:f>
      </x:c>
      <x:c r="M328" s="15" t="str">
        <x:f>IF(A328="","",IF(J328&lt;&gt;"Yes","NOT PASSED",IF(L328&lt;TODAY(),"EXPIRED","CURRENT")))</x:f>
      </x:c>
      <x:c r="N328" s="149" t="str">
        <x:f>IF(A328="","",IF(M328&lt;&gt;"CURRENT",0,IF(COUNTIFS('Role Requirements'!$A$6:$A$105,D328,'Role Requirements'!$B$6:$B$105,E328)+COUNTIFS('Role Requirements'!$A$6:$A$105,"All Officers",'Role Requirements'!$B$6:$B$105,E328)=0,0,IF(COUNTIFS($B$6:B328,B328,$D$6:D328,D328,$E$6:E328,E328,$M$6:M328,"CURRENT")=1,1,0))))</x:f>
      </x:c>
      <x:c r="O328" s="114"/>
      <x:c r="P328" s="115"/>
      <x:c r="Q328" s="117"/>
    </x:row>
    <x:row r="329">
      <x:c r="A329" s="114"/>
      <x:c r="B329" s="115"/>
      <x:c r="C329" s="115"/>
      <x:c r="D329" s="115"/>
      <x:c r="E329" s="115"/>
      <x:c r="F329" s="115"/>
      <x:c r="G329" s="134"/>
      <x:c r="H329" s="150"/>
      <x:c r="I329" s="146" t="str">
        <x:f>IF(E329="","",IFERROR(VLOOKUP(E329,'Course Catalog'!$A$6:$L$55,7,FALSE),0))</x:f>
      </x:c>
      <x:c r="J329" s="126" t="str">
        <x:f>IF(A329="","",IF(H329&gt;=I329,"Yes","No"))</x:f>
      </x:c>
      <x:c r="K329" s="151"/>
      <x:c r="L329" s="148" t="str">
        <x:f>IF(OR(A329="",K329=""),"",EDATE(K329,IFERROR(VLOOKUP(E329,'Course Catalog'!$A$6:$L$55,8,FALSE),'Settings'!$B$7)))</x:f>
      </x:c>
      <x:c r="M329" s="15" t="str">
        <x:f>IF(A329="","",IF(J329&lt;&gt;"Yes","NOT PASSED",IF(L329&lt;TODAY(),"EXPIRED","CURRENT")))</x:f>
      </x:c>
      <x:c r="N329" s="149" t="str">
        <x:f>IF(A329="","",IF(M329&lt;&gt;"CURRENT",0,IF(COUNTIFS('Role Requirements'!$A$6:$A$105,D329,'Role Requirements'!$B$6:$B$105,E329)+COUNTIFS('Role Requirements'!$A$6:$A$105,"All Officers",'Role Requirements'!$B$6:$B$105,E329)=0,0,IF(COUNTIFS($B$6:B329,B329,$D$6:D329,D329,$E$6:E329,E329,$M$6:M329,"CURRENT")=1,1,0))))</x:f>
      </x:c>
      <x:c r="O329" s="114"/>
      <x:c r="P329" s="115"/>
      <x:c r="Q329" s="117"/>
    </x:row>
    <x:row r="330">
      <x:c r="A330" s="114"/>
      <x:c r="B330" s="115"/>
      <x:c r="C330" s="115"/>
      <x:c r="D330" s="115"/>
      <x:c r="E330" s="115"/>
      <x:c r="F330" s="115"/>
      <x:c r="G330" s="134"/>
      <x:c r="H330" s="150"/>
      <x:c r="I330" s="146" t="str">
        <x:f>IF(E330="","",IFERROR(VLOOKUP(E330,'Course Catalog'!$A$6:$L$55,7,FALSE),0))</x:f>
      </x:c>
      <x:c r="J330" s="126" t="str">
        <x:f>IF(A330="","",IF(H330&gt;=I330,"Yes","No"))</x:f>
      </x:c>
      <x:c r="K330" s="151"/>
      <x:c r="L330" s="148" t="str">
        <x:f>IF(OR(A330="",K330=""),"",EDATE(K330,IFERROR(VLOOKUP(E330,'Course Catalog'!$A$6:$L$55,8,FALSE),'Settings'!$B$7)))</x:f>
      </x:c>
      <x:c r="M330" s="15" t="str">
        <x:f>IF(A330="","",IF(J330&lt;&gt;"Yes","NOT PASSED",IF(L330&lt;TODAY(),"EXPIRED","CURRENT")))</x:f>
      </x:c>
      <x:c r="N330" s="149" t="str">
        <x:f>IF(A330="","",IF(M330&lt;&gt;"CURRENT",0,IF(COUNTIFS('Role Requirements'!$A$6:$A$105,D330,'Role Requirements'!$B$6:$B$105,E330)+COUNTIFS('Role Requirements'!$A$6:$A$105,"All Officers",'Role Requirements'!$B$6:$B$105,E330)=0,0,IF(COUNTIFS($B$6:B330,B330,$D$6:D330,D330,$E$6:E330,E330,$M$6:M330,"CURRENT")=1,1,0))))</x:f>
      </x:c>
      <x:c r="O330" s="114"/>
      <x:c r="P330" s="115"/>
      <x:c r="Q330" s="117"/>
    </x:row>
    <x:row r="331">
      <x:c r="A331" s="114"/>
      <x:c r="B331" s="115"/>
      <x:c r="C331" s="115"/>
      <x:c r="D331" s="115"/>
      <x:c r="E331" s="115"/>
      <x:c r="F331" s="115"/>
      <x:c r="G331" s="134"/>
      <x:c r="H331" s="150"/>
      <x:c r="I331" s="146" t="str">
        <x:f>IF(E331="","",IFERROR(VLOOKUP(E331,'Course Catalog'!$A$6:$L$55,7,FALSE),0))</x:f>
      </x:c>
      <x:c r="J331" s="126" t="str">
        <x:f>IF(A331="","",IF(H331&gt;=I331,"Yes","No"))</x:f>
      </x:c>
      <x:c r="K331" s="151"/>
      <x:c r="L331" s="148" t="str">
        <x:f>IF(OR(A331="",K331=""),"",EDATE(K331,IFERROR(VLOOKUP(E331,'Course Catalog'!$A$6:$L$55,8,FALSE),'Settings'!$B$7)))</x:f>
      </x:c>
      <x:c r="M331" s="15" t="str">
        <x:f>IF(A331="","",IF(J331&lt;&gt;"Yes","NOT PASSED",IF(L331&lt;TODAY(),"EXPIRED","CURRENT")))</x:f>
      </x:c>
      <x:c r="N331" s="149" t="str">
        <x:f>IF(A331="","",IF(M331&lt;&gt;"CURRENT",0,IF(COUNTIFS('Role Requirements'!$A$6:$A$105,D331,'Role Requirements'!$B$6:$B$105,E331)+COUNTIFS('Role Requirements'!$A$6:$A$105,"All Officers",'Role Requirements'!$B$6:$B$105,E331)=0,0,IF(COUNTIFS($B$6:B331,B331,$D$6:D331,D331,$E$6:E331,E331,$M$6:M331,"CURRENT")=1,1,0))))</x:f>
      </x:c>
      <x:c r="O331" s="114"/>
      <x:c r="P331" s="115"/>
      <x:c r="Q331" s="117"/>
    </x:row>
    <x:row r="332">
      <x:c r="A332" s="114"/>
      <x:c r="B332" s="115"/>
      <x:c r="C332" s="115"/>
      <x:c r="D332" s="115"/>
      <x:c r="E332" s="115"/>
      <x:c r="F332" s="115"/>
      <x:c r="G332" s="134"/>
      <x:c r="H332" s="150"/>
      <x:c r="I332" s="146" t="str">
        <x:f>IF(E332="","",IFERROR(VLOOKUP(E332,'Course Catalog'!$A$6:$L$55,7,FALSE),0))</x:f>
      </x:c>
      <x:c r="J332" s="126" t="str">
        <x:f>IF(A332="","",IF(H332&gt;=I332,"Yes","No"))</x:f>
      </x:c>
      <x:c r="K332" s="151"/>
      <x:c r="L332" s="148" t="str">
        <x:f>IF(OR(A332="",K332=""),"",EDATE(K332,IFERROR(VLOOKUP(E332,'Course Catalog'!$A$6:$L$55,8,FALSE),'Settings'!$B$7)))</x:f>
      </x:c>
      <x:c r="M332" s="15" t="str">
        <x:f>IF(A332="","",IF(J332&lt;&gt;"Yes","NOT PASSED",IF(L332&lt;TODAY(),"EXPIRED","CURRENT")))</x:f>
      </x:c>
      <x:c r="N332" s="149" t="str">
        <x:f>IF(A332="","",IF(M332&lt;&gt;"CURRENT",0,IF(COUNTIFS('Role Requirements'!$A$6:$A$105,D332,'Role Requirements'!$B$6:$B$105,E332)+COUNTIFS('Role Requirements'!$A$6:$A$105,"All Officers",'Role Requirements'!$B$6:$B$105,E332)=0,0,IF(COUNTIFS($B$6:B332,B332,$D$6:D332,D332,$E$6:E332,E332,$M$6:M332,"CURRENT")=1,1,0))))</x:f>
      </x:c>
      <x:c r="O332" s="114"/>
      <x:c r="P332" s="115"/>
      <x:c r="Q332" s="117"/>
    </x:row>
    <x:row r="333">
      <x:c r="A333" s="114"/>
      <x:c r="B333" s="115"/>
      <x:c r="C333" s="115"/>
      <x:c r="D333" s="115"/>
      <x:c r="E333" s="115"/>
      <x:c r="F333" s="115"/>
      <x:c r="G333" s="134"/>
      <x:c r="H333" s="150"/>
      <x:c r="I333" s="146" t="str">
        <x:f>IF(E333="","",IFERROR(VLOOKUP(E333,'Course Catalog'!$A$6:$L$55,7,FALSE),0))</x:f>
      </x:c>
      <x:c r="J333" s="126" t="str">
        <x:f>IF(A333="","",IF(H333&gt;=I333,"Yes","No"))</x:f>
      </x:c>
      <x:c r="K333" s="151"/>
      <x:c r="L333" s="148" t="str">
        <x:f>IF(OR(A333="",K333=""),"",EDATE(K333,IFERROR(VLOOKUP(E333,'Course Catalog'!$A$6:$L$55,8,FALSE),'Settings'!$B$7)))</x:f>
      </x:c>
      <x:c r="M333" s="15" t="str">
        <x:f>IF(A333="","",IF(J333&lt;&gt;"Yes","NOT PASSED",IF(L333&lt;TODAY(),"EXPIRED","CURRENT")))</x:f>
      </x:c>
      <x:c r="N333" s="149" t="str">
        <x:f>IF(A333="","",IF(M333&lt;&gt;"CURRENT",0,IF(COUNTIFS('Role Requirements'!$A$6:$A$105,D333,'Role Requirements'!$B$6:$B$105,E333)+COUNTIFS('Role Requirements'!$A$6:$A$105,"All Officers",'Role Requirements'!$B$6:$B$105,E333)=0,0,IF(COUNTIFS($B$6:B333,B333,$D$6:D333,D333,$E$6:E333,E333,$M$6:M333,"CURRENT")=1,1,0))))</x:f>
      </x:c>
      <x:c r="O333" s="114"/>
      <x:c r="P333" s="115"/>
      <x:c r="Q333" s="117"/>
    </x:row>
    <x:row r="334">
      <x:c r="A334" s="114"/>
      <x:c r="B334" s="115"/>
      <x:c r="C334" s="115"/>
      <x:c r="D334" s="115"/>
      <x:c r="E334" s="115"/>
      <x:c r="F334" s="115"/>
      <x:c r="G334" s="134"/>
      <x:c r="H334" s="150"/>
      <x:c r="I334" s="146" t="str">
        <x:f>IF(E334="","",IFERROR(VLOOKUP(E334,'Course Catalog'!$A$6:$L$55,7,FALSE),0))</x:f>
      </x:c>
      <x:c r="J334" s="126" t="str">
        <x:f>IF(A334="","",IF(H334&gt;=I334,"Yes","No"))</x:f>
      </x:c>
      <x:c r="K334" s="151"/>
      <x:c r="L334" s="148" t="str">
        <x:f>IF(OR(A334="",K334=""),"",EDATE(K334,IFERROR(VLOOKUP(E334,'Course Catalog'!$A$6:$L$55,8,FALSE),'Settings'!$B$7)))</x:f>
      </x:c>
      <x:c r="M334" s="15" t="str">
        <x:f>IF(A334="","",IF(J334&lt;&gt;"Yes","NOT PASSED",IF(L334&lt;TODAY(),"EXPIRED","CURRENT")))</x:f>
      </x:c>
      <x:c r="N334" s="149" t="str">
        <x:f>IF(A334="","",IF(M334&lt;&gt;"CURRENT",0,IF(COUNTIFS('Role Requirements'!$A$6:$A$105,D334,'Role Requirements'!$B$6:$B$105,E334)+COUNTIFS('Role Requirements'!$A$6:$A$105,"All Officers",'Role Requirements'!$B$6:$B$105,E334)=0,0,IF(COUNTIFS($B$6:B334,B334,$D$6:D334,D334,$E$6:E334,E334,$M$6:M334,"CURRENT")=1,1,0))))</x:f>
      </x:c>
      <x:c r="O334" s="114"/>
      <x:c r="P334" s="115"/>
      <x:c r="Q334" s="117"/>
    </x:row>
    <x:row r="335">
      <x:c r="A335" s="114"/>
      <x:c r="B335" s="115"/>
      <x:c r="C335" s="115"/>
      <x:c r="D335" s="115"/>
      <x:c r="E335" s="115"/>
      <x:c r="F335" s="115"/>
      <x:c r="G335" s="134"/>
      <x:c r="H335" s="150"/>
      <x:c r="I335" s="146" t="str">
        <x:f>IF(E335="","",IFERROR(VLOOKUP(E335,'Course Catalog'!$A$6:$L$55,7,FALSE),0))</x:f>
      </x:c>
      <x:c r="J335" s="126" t="str">
        <x:f>IF(A335="","",IF(H335&gt;=I335,"Yes","No"))</x:f>
      </x:c>
      <x:c r="K335" s="151"/>
      <x:c r="L335" s="148" t="str">
        <x:f>IF(OR(A335="",K335=""),"",EDATE(K335,IFERROR(VLOOKUP(E335,'Course Catalog'!$A$6:$L$55,8,FALSE),'Settings'!$B$7)))</x:f>
      </x:c>
      <x:c r="M335" s="15" t="str">
        <x:f>IF(A335="","",IF(J335&lt;&gt;"Yes","NOT PASSED",IF(L335&lt;TODAY(),"EXPIRED","CURRENT")))</x:f>
      </x:c>
      <x:c r="N335" s="149" t="str">
        <x:f>IF(A335="","",IF(M335&lt;&gt;"CURRENT",0,IF(COUNTIFS('Role Requirements'!$A$6:$A$105,D335,'Role Requirements'!$B$6:$B$105,E335)+COUNTIFS('Role Requirements'!$A$6:$A$105,"All Officers",'Role Requirements'!$B$6:$B$105,E335)=0,0,IF(COUNTIFS($B$6:B335,B335,$D$6:D335,D335,$E$6:E335,E335,$M$6:M335,"CURRENT")=1,1,0))))</x:f>
      </x:c>
      <x:c r="O335" s="114"/>
      <x:c r="P335" s="115"/>
      <x:c r="Q335" s="117"/>
    </x:row>
    <x:row r="336">
      <x:c r="A336" s="114"/>
      <x:c r="B336" s="115"/>
      <x:c r="C336" s="115"/>
      <x:c r="D336" s="115"/>
      <x:c r="E336" s="115"/>
      <x:c r="F336" s="115"/>
      <x:c r="G336" s="134"/>
      <x:c r="H336" s="150"/>
      <x:c r="I336" s="146" t="str">
        <x:f>IF(E336="","",IFERROR(VLOOKUP(E336,'Course Catalog'!$A$6:$L$55,7,FALSE),0))</x:f>
      </x:c>
      <x:c r="J336" s="126" t="str">
        <x:f>IF(A336="","",IF(H336&gt;=I336,"Yes","No"))</x:f>
      </x:c>
      <x:c r="K336" s="151"/>
      <x:c r="L336" s="148" t="str">
        <x:f>IF(OR(A336="",K336=""),"",EDATE(K336,IFERROR(VLOOKUP(E336,'Course Catalog'!$A$6:$L$55,8,FALSE),'Settings'!$B$7)))</x:f>
      </x:c>
      <x:c r="M336" s="15" t="str">
        <x:f>IF(A336="","",IF(J336&lt;&gt;"Yes","NOT PASSED",IF(L336&lt;TODAY(),"EXPIRED","CURRENT")))</x:f>
      </x:c>
      <x:c r="N336" s="149" t="str">
        <x:f>IF(A336="","",IF(M336&lt;&gt;"CURRENT",0,IF(COUNTIFS('Role Requirements'!$A$6:$A$105,D336,'Role Requirements'!$B$6:$B$105,E336)+COUNTIFS('Role Requirements'!$A$6:$A$105,"All Officers",'Role Requirements'!$B$6:$B$105,E336)=0,0,IF(COUNTIFS($B$6:B336,B336,$D$6:D336,D336,$E$6:E336,E336,$M$6:M336,"CURRENT")=1,1,0))))</x:f>
      </x:c>
      <x:c r="O336" s="114"/>
      <x:c r="P336" s="115"/>
      <x:c r="Q336" s="117"/>
    </x:row>
    <x:row r="337">
      <x:c r="A337" s="114"/>
      <x:c r="B337" s="115"/>
      <x:c r="C337" s="115"/>
      <x:c r="D337" s="115"/>
      <x:c r="E337" s="115"/>
      <x:c r="F337" s="115"/>
      <x:c r="G337" s="134"/>
      <x:c r="H337" s="150"/>
      <x:c r="I337" s="146" t="str">
        <x:f>IF(E337="","",IFERROR(VLOOKUP(E337,'Course Catalog'!$A$6:$L$55,7,FALSE),0))</x:f>
      </x:c>
      <x:c r="J337" s="126" t="str">
        <x:f>IF(A337="","",IF(H337&gt;=I337,"Yes","No"))</x:f>
      </x:c>
      <x:c r="K337" s="151"/>
      <x:c r="L337" s="148" t="str">
        <x:f>IF(OR(A337="",K337=""),"",EDATE(K337,IFERROR(VLOOKUP(E337,'Course Catalog'!$A$6:$L$55,8,FALSE),'Settings'!$B$7)))</x:f>
      </x:c>
      <x:c r="M337" s="15" t="str">
        <x:f>IF(A337="","",IF(J337&lt;&gt;"Yes","NOT PASSED",IF(L337&lt;TODAY(),"EXPIRED","CURRENT")))</x:f>
      </x:c>
      <x:c r="N337" s="149" t="str">
        <x:f>IF(A337="","",IF(M337&lt;&gt;"CURRENT",0,IF(COUNTIFS('Role Requirements'!$A$6:$A$105,D337,'Role Requirements'!$B$6:$B$105,E337)+COUNTIFS('Role Requirements'!$A$6:$A$105,"All Officers",'Role Requirements'!$B$6:$B$105,E337)=0,0,IF(COUNTIFS($B$6:B337,B337,$D$6:D337,D337,$E$6:E337,E337,$M$6:M337,"CURRENT")=1,1,0))))</x:f>
      </x:c>
      <x:c r="O337" s="114"/>
      <x:c r="P337" s="115"/>
      <x:c r="Q337" s="117"/>
    </x:row>
    <x:row r="338">
      <x:c r="A338" s="114"/>
      <x:c r="B338" s="115"/>
      <x:c r="C338" s="115"/>
      <x:c r="D338" s="115"/>
      <x:c r="E338" s="115"/>
      <x:c r="F338" s="115"/>
      <x:c r="G338" s="134"/>
      <x:c r="H338" s="150"/>
      <x:c r="I338" s="146" t="str">
        <x:f>IF(E338="","",IFERROR(VLOOKUP(E338,'Course Catalog'!$A$6:$L$55,7,FALSE),0))</x:f>
      </x:c>
      <x:c r="J338" s="126" t="str">
        <x:f>IF(A338="","",IF(H338&gt;=I338,"Yes","No"))</x:f>
      </x:c>
      <x:c r="K338" s="151"/>
      <x:c r="L338" s="148" t="str">
        <x:f>IF(OR(A338="",K338=""),"",EDATE(K338,IFERROR(VLOOKUP(E338,'Course Catalog'!$A$6:$L$55,8,FALSE),'Settings'!$B$7)))</x:f>
      </x:c>
      <x:c r="M338" s="15" t="str">
        <x:f>IF(A338="","",IF(J338&lt;&gt;"Yes","NOT PASSED",IF(L338&lt;TODAY(),"EXPIRED","CURRENT")))</x:f>
      </x:c>
      <x:c r="N338" s="149" t="str">
        <x:f>IF(A338="","",IF(M338&lt;&gt;"CURRENT",0,IF(COUNTIFS('Role Requirements'!$A$6:$A$105,D338,'Role Requirements'!$B$6:$B$105,E338)+COUNTIFS('Role Requirements'!$A$6:$A$105,"All Officers",'Role Requirements'!$B$6:$B$105,E338)=0,0,IF(COUNTIFS($B$6:B338,B338,$D$6:D338,D338,$E$6:E338,E338,$M$6:M338,"CURRENT")=1,1,0))))</x:f>
      </x:c>
      <x:c r="O338" s="114"/>
      <x:c r="P338" s="115"/>
      <x:c r="Q338" s="117"/>
    </x:row>
    <x:row r="339">
      <x:c r="A339" s="114"/>
      <x:c r="B339" s="115"/>
      <x:c r="C339" s="115"/>
      <x:c r="D339" s="115"/>
      <x:c r="E339" s="115"/>
      <x:c r="F339" s="115"/>
      <x:c r="G339" s="134"/>
      <x:c r="H339" s="150"/>
      <x:c r="I339" s="146" t="str">
        <x:f>IF(E339="","",IFERROR(VLOOKUP(E339,'Course Catalog'!$A$6:$L$55,7,FALSE),0))</x:f>
      </x:c>
      <x:c r="J339" s="126" t="str">
        <x:f>IF(A339="","",IF(H339&gt;=I339,"Yes","No"))</x:f>
      </x:c>
      <x:c r="K339" s="151"/>
      <x:c r="L339" s="148" t="str">
        <x:f>IF(OR(A339="",K339=""),"",EDATE(K339,IFERROR(VLOOKUP(E339,'Course Catalog'!$A$6:$L$55,8,FALSE),'Settings'!$B$7)))</x:f>
      </x:c>
      <x:c r="M339" s="15" t="str">
        <x:f>IF(A339="","",IF(J339&lt;&gt;"Yes","NOT PASSED",IF(L339&lt;TODAY(),"EXPIRED","CURRENT")))</x:f>
      </x:c>
      <x:c r="N339" s="149" t="str">
        <x:f>IF(A339="","",IF(M339&lt;&gt;"CURRENT",0,IF(COUNTIFS('Role Requirements'!$A$6:$A$105,D339,'Role Requirements'!$B$6:$B$105,E339)+COUNTIFS('Role Requirements'!$A$6:$A$105,"All Officers",'Role Requirements'!$B$6:$B$105,E339)=0,0,IF(COUNTIFS($B$6:B339,B339,$D$6:D339,D339,$E$6:E339,E339,$M$6:M339,"CURRENT")=1,1,0))))</x:f>
      </x:c>
      <x:c r="O339" s="114"/>
      <x:c r="P339" s="115"/>
      <x:c r="Q339" s="117"/>
    </x:row>
    <x:row r="340">
      <x:c r="A340" s="114"/>
      <x:c r="B340" s="115"/>
      <x:c r="C340" s="115"/>
      <x:c r="D340" s="115"/>
      <x:c r="E340" s="115"/>
      <x:c r="F340" s="115"/>
      <x:c r="G340" s="134"/>
      <x:c r="H340" s="150"/>
      <x:c r="I340" s="146" t="str">
        <x:f>IF(E340="","",IFERROR(VLOOKUP(E340,'Course Catalog'!$A$6:$L$55,7,FALSE),0))</x:f>
      </x:c>
      <x:c r="J340" s="126" t="str">
        <x:f>IF(A340="","",IF(H340&gt;=I340,"Yes","No"))</x:f>
      </x:c>
      <x:c r="K340" s="151"/>
      <x:c r="L340" s="148" t="str">
        <x:f>IF(OR(A340="",K340=""),"",EDATE(K340,IFERROR(VLOOKUP(E340,'Course Catalog'!$A$6:$L$55,8,FALSE),'Settings'!$B$7)))</x:f>
      </x:c>
      <x:c r="M340" s="15" t="str">
        <x:f>IF(A340="","",IF(J340&lt;&gt;"Yes","NOT PASSED",IF(L340&lt;TODAY(),"EXPIRED","CURRENT")))</x:f>
      </x:c>
      <x:c r="N340" s="149" t="str">
        <x:f>IF(A340="","",IF(M340&lt;&gt;"CURRENT",0,IF(COUNTIFS('Role Requirements'!$A$6:$A$105,D340,'Role Requirements'!$B$6:$B$105,E340)+COUNTIFS('Role Requirements'!$A$6:$A$105,"All Officers",'Role Requirements'!$B$6:$B$105,E340)=0,0,IF(COUNTIFS($B$6:B340,B340,$D$6:D340,D340,$E$6:E340,E340,$M$6:M340,"CURRENT")=1,1,0))))</x:f>
      </x:c>
      <x:c r="O340" s="114"/>
      <x:c r="P340" s="115"/>
      <x:c r="Q340" s="117"/>
    </x:row>
    <x:row r="341">
      <x:c r="A341" s="114"/>
      <x:c r="B341" s="115"/>
      <x:c r="C341" s="115"/>
      <x:c r="D341" s="115"/>
      <x:c r="E341" s="115"/>
      <x:c r="F341" s="115"/>
      <x:c r="G341" s="134"/>
      <x:c r="H341" s="150"/>
      <x:c r="I341" s="146" t="str">
        <x:f>IF(E341="","",IFERROR(VLOOKUP(E341,'Course Catalog'!$A$6:$L$55,7,FALSE),0))</x:f>
      </x:c>
      <x:c r="J341" s="126" t="str">
        <x:f>IF(A341="","",IF(H341&gt;=I341,"Yes","No"))</x:f>
      </x:c>
      <x:c r="K341" s="151"/>
      <x:c r="L341" s="148" t="str">
        <x:f>IF(OR(A341="",K341=""),"",EDATE(K341,IFERROR(VLOOKUP(E341,'Course Catalog'!$A$6:$L$55,8,FALSE),'Settings'!$B$7)))</x:f>
      </x:c>
      <x:c r="M341" s="15" t="str">
        <x:f>IF(A341="","",IF(J341&lt;&gt;"Yes","NOT PASSED",IF(L341&lt;TODAY(),"EXPIRED","CURRENT")))</x:f>
      </x:c>
      <x:c r="N341" s="149" t="str">
        <x:f>IF(A341="","",IF(M341&lt;&gt;"CURRENT",0,IF(COUNTIFS('Role Requirements'!$A$6:$A$105,D341,'Role Requirements'!$B$6:$B$105,E341)+COUNTIFS('Role Requirements'!$A$6:$A$105,"All Officers",'Role Requirements'!$B$6:$B$105,E341)=0,0,IF(COUNTIFS($B$6:B341,B341,$D$6:D341,D341,$E$6:E341,E341,$M$6:M341,"CURRENT")=1,1,0))))</x:f>
      </x:c>
      <x:c r="O341" s="114"/>
      <x:c r="P341" s="115"/>
      <x:c r="Q341" s="117"/>
    </x:row>
    <x:row r="342">
      <x:c r="A342" s="114"/>
      <x:c r="B342" s="115"/>
      <x:c r="C342" s="115"/>
      <x:c r="D342" s="115"/>
      <x:c r="E342" s="115"/>
      <x:c r="F342" s="115"/>
      <x:c r="G342" s="134"/>
      <x:c r="H342" s="150"/>
      <x:c r="I342" s="146" t="str">
        <x:f>IF(E342="","",IFERROR(VLOOKUP(E342,'Course Catalog'!$A$6:$L$55,7,FALSE),0))</x:f>
      </x:c>
      <x:c r="J342" s="126" t="str">
        <x:f>IF(A342="","",IF(H342&gt;=I342,"Yes","No"))</x:f>
      </x:c>
      <x:c r="K342" s="151"/>
      <x:c r="L342" s="148" t="str">
        <x:f>IF(OR(A342="",K342=""),"",EDATE(K342,IFERROR(VLOOKUP(E342,'Course Catalog'!$A$6:$L$55,8,FALSE),'Settings'!$B$7)))</x:f>
      </x:c>
      <x:c r="M342" s="15" t="str">
        <x:f>IF(A342="","",IF(J342&lt;&gt;"Yes","NOT PASSED",IF(L342&lt;TODAY(),"EXPIRED","CURRENT")))</x:f>
      </x:c>
      <x:c r="N342" s="149" t="str">
        <x:f>IF(A342="","",IF(M342&lt;&gt;"CURRENT",0,IF(COUNTIFS('Role Requirements'!$A$6:$A$105,D342,'Role Requirements'!$B$6:$B$105,E342)+COUNTIFS('Role Requirements'!$A$6:$A$105,"All Officers",'Role Requirements'!$B$6:$B$105,E342)=0,0,IF(COUNTIFS($B$6:B342,B342,$D$6:D342,D342,$E$6:E342,E342,$M$6:M342,"CURRENT")=1,1,0))))</x:f>
      </x:c>
      <x:c r="O342" s="114"/>
      <x:c r="P342" s="115"/>
      <x:c r="Q342" s="117"/>
    </x:row>
    <x:row r="343">
      <x:c r="A343" s="114"/>
      <x:c r="B343" s="115"/>
      <x:c r="C343" s="115"/>
      <x:c r="D343" s="115"/>
      <x:c r="E343" s="115"/>
      <x:c r="F343" s="115"/>
      <x:c r="G343" s="134"/>
      <x:c r="H343" s="150"/>
      <x:c r="I343" s="146" t="str">
        <x:f>IF(E343="","",IFERROR(VLOOKUP(E343,'Course Catalog'!$A$6:$L$55,7,FALSE),0))</x:f>
      </x:c>
      <x:c r="J343" s="126" t="str">
        <x:f>IF(A343="","",IF(H343&gt;=I343,"Yes","No"))</x:f>
      </x:c>
      <x:c r="K343" s="151"/>
      <x:c r="L343" s="148" t="str">
        <x:f>IF(OR(A343="",K343=""),"",EDATE(K343,IFERROR(VLOOKUP(E343,'Course Catalog'!$A$6:$L$55,8,FALSE),'Settings'!$B$7)))</x:f>
      </x:c>
      <x:c r="M343" s="15" t="str">
        <x:f>IF(A343="","",IF(J343&lt;&gt;"Yes","NOT PASSED",IF(L343&lt;TODAY(),"EXPIRED","CURRENT")))</x:f>
      </x:c>
      <x:c r="N343" s="149" t="str">
        <x:f>IF(A343="","",IF(M343&lt;&gt;"CURRENT",0,IF(COUNTIFS('Role Requirements'!$A$6:$A$105,D343,'Role Requirements'!$B$6:$B$105,E343)+COUNTIFS('Role Requirements'!$A$6:$A$105,"All Officers",'Role Requirements'!$B$6:$B$105,E343)=0,0,IF(COUNTIFS($B$6:B343,B343,$D$6:D343,D343,$E$6:E343,E343,$M$6:M343,"CURRENT")=1,1,0))))</x:f>
      </x:c>
      <x:c r="O343" s="114"/>
      <x:c r="P343" s="115"/>
      <x:c r="Q343" s="117"/>
    </x:row>
    <x:row r="344">
      <x:c r="A344" s="114"/>
      <x:c r="B344" s="115"/>
      <x:c r="C344" s="115"/>
      <x:c r="D344" s="115"/>
      <x:c r="E344" s="115"/>
      <x:c r="F344" s="115"/>
      <x:c r="G344" s="134"/>
      <x:c r="H344" s="150"/>
      <x:c r="I344" s="146" t="str">
        <x:f>IF(E344="","",IFERROR(VLOOKUP(E344,'Course Catalog'!$A$6:$L$55,7,FALSE),0))</x:f>
      </x:c>
      <x:c r="J344" s="126" t="str">
        <x:f>IF(A344="","",IF(H344&gt;=I344,"Yes","No"))</x:f>
      </x:c>
      <x:c r="K344" s="151"/>
      <x:c r="L344" s="148" t="str">
        <x:f>IF(OR(A344="",K344=""),"",EDATE(K344,IFERROR(VLOOKUP(E344,'Course Catalog'!$A$6:$L$55,8,FALSE),'Settings'!$B$7)))</x:f>
      </x:c>
      <x:c r="M344" s="15" t="str">
        <x:f>IF(A344="","",IF(J344&lt;&gt;"Yes","NOT PASSED",IF(L344&lt;TODAY(),"EXPIRED","CURRENT")))</x:f>
      </x:c>
      <x:c r="N344" s="149" t="str">
        <x:f>IF(A344="","",IF(M344&lt;&gt;"CURRENT",0,IF(COUNTIFS('Role Requirements'!$A$6:$A$105,D344,'Role Requirements'!$B$6:$B$105,E344)+COUNTIFS('Role Requirements'!$A$6:$A$105,"All Officers",'Role Requirements'!$B$6:$B$105,E344)=0,0,IF(COUNTIFS($B$6:B344,B344,$D$6:D344,D344,$E$6:E344,E344,$M$6:M344,"CURRENT")=1,1,0))))</x:f>
      </x:c>
      <x:c r="O344" s="114"/>
      <x:c r="P344" s="115"/>
      <x:c r="Q344" s="117"/>
    </x:row>
    <x:row r="345">
      <x:c r="A345" s="114"/>
      <x:c r="B345" s="115"/>
      <x:c r="C345" s="115"/>
      <x:c r="D345" s="115"/>
      <x:c r="E345" s="115"/>
      <x:c r="F345" s="115"/>
      <x:c r="G345" s="134"/>
      <x:c r="H345" s="150"/>
      <x:c r="I345" s="146" t="str">
        <x:f>IF(E345="","",IFERROR(VLOOKUP(E345,'Course Catalog'!$A$6:$L$55,7,FALSE),0))</x:f>
      </x:c>
      <x:c r="J345" s="126" t="str">
        <x:f>IF(A345="","",IF(H345&gt;=I345,"Yes","No"))</x:f>
      </x:c>
      <x:c r="K345" s="151"/>
      <x:c r="L345" s="148" t="str">
        <x:f>IF(OR(A345="",K345=""),"",EDATE(K345,IFERROR(VLOOKUP(E345,'Course Catalog'!$A$6:$L$55,8,FALSE),'Settings'!$B$7)))</x:f>
      </x:c>
      <x:c r="M345" s="15" t="str">
        <x:f>IF(A345="","",IF(J345&lt;&gt;"Yes","NOT PASSED",IF(L345&lt;TODAY(),"EXPIRED","CURRENT")))</x:f>
      </x:c>
      <x:c r="N345" s="149" t="str">
        <x:f>IF(A345="","",IF(M345&lt;&gt;"CURRENT",0,IF(COUNTIFS('Role Requirements'!$A$6:$A$105,D345,'Role Requirements'!$B$6:$B$105,E345)+COUNTIFS('Role Requirements'!$A$6:$A$105,"All Officers",'Role Requirements'!$B$6:$B$105,E345)=0,0,IF(COUNTIFS($B$6:B345,B345,$D$6:D345,D345,$E$6:E345,E345,$M$6:M345,"CURRENT")=1,1,0))))</x:f>
      </x:c>
      <x:c r="O345" s="114"/>
      <x:c r="P345" s="115"/>
      <x:c r="Q345" s="117"/>
    </x:row>
    <x:row r="346">
      <x:c r="A346" s="114"/>
      <x:c r="B346" s="115"/>
      <x:c r="C346" s="115"/>
      <x:c r="D346" s="115"/>
      <x:c r="E346" s="115"/>
      <x:c r="F346" s="115"/>
      <x:c r="G346" s="134"/>
      <x:c r="H346" s="150"/>
      <x:c r="I346" s="146" t="str">
        <x:f>IF(E346="","",IFERROR(VLOOKUP(E346,'Course Catalog'!$A$6:$L$55,7,FALSE),0))</x:f>
      </x:c>
      <x:c r="J346" s="126" t="str">
        <x:f>IF(A346="","",IF(H346&gt;=I346,"Yes","No"))</x:f>
      </x:c>
      <x:c r="K346" s="151"/>
      <x:c r="L346" s="148" t="str">
        <x:f>IF(OR(A346="",K346=""),"",EDATE(K346,IFERROR(VLOOKUP(E346,'Course Catalog'!$A$6:$L$55,8,FALSE),'Settings'!$B$7)))</x:f>
      </x:c>
      <x:c r="M346" s="15" t="str">
        <x:f>IF(A346="","",IF(J346&lt;&gt;"Yes","NOT PASSED",IF(L346&lt;TODAY(),"EXPIRED","CURRENT")))</x:f>
      </x:c>
      <x:c r="N346" s="149" t="str">
        <x:f>IF(A346="","",IF(M346&lt;&gt;"CURRENT",0,IF(COUNTIFS('Role Requirements'!$A$6:$A$105,D346,'Role Requirements'!$B$6:$B$105,E346)+COUNTIFS('Role Requirements'!$A$6:$A$105,"All Officers",'Role Requirements'!$B$6:$B$105,E346)=0,0,IF(COUNTIFS($B$6:B346,B346,$D$6:D346,D346,$E$6:E346,E346,$M$6:M346,"CURRENT")=1,1,0))))</x:f>
      </x:c>
      <x:c r="O346" s="114"/>
      <x:c r="P346" s="115"/>
      <x:c r="Q346" s="117"/>
    </x:row>
    <x:row r="347">
      <x:c r="A347" s="114"/>
      <x:c r="B347" s="115"/>
      <x:c r="C347" s="115"/>
      <x:c r="D347" s="115"/>
      <x:c r="E347" s="115"/>
      <x:c r="F347" s="115"/>
      <x:c r="G347" s="134"/>
      <x:c r="H347" s="150"/>
      <x:c r="I347" s="146" t="str">
        <x:f>IF(E347="","",IFERROR(VLOOKUP(E347,'Course Catalog'!$A$6:$L$55,7,FALSE),0))</x:f>
      </x:c>
      <x:c r="J347" s="126" t="str">
        <x:f>IF(A347="","",IF(H347&gt;=I347,"Yes","No"))</x:f>
      </x:c>
      <x:c r="K347" s="151"/>
      <x:c r="L347" s="148" t="str">
        <x:f>IF(OR(A347="",K347=""),"",EDATE(K347,IFERROR(VLOOKUP(E347,'Course Catalog'!$A$6:$L$55,8,FALSE),'Settings'!$B$7)))</x:f>
      </x:c>
      <x:c r="M347" s="15" t="str">
        <x:f>IF(A347="","",IF(J347&lt;&gt;"Yes","NOT PASSED",IF(L347&lt;TODAY(),"EXPIRED","CURRENT")))</x:f>
      </x:c>
      <x:c r="N347" s="149" t="str">
        <x:f>IF(A347="","",IF(M347&lt;&gt;"CURRENT",0,IF(COUNTIFS('Role Requirements'!$A$6:$A$105,D347,'Role Requirements'!$B$6:$B$105,E347)+COUNTIFS('Role Requirements'!$A$6:$A$105,"All Officers",'Role Requirements'!$B$6:$B$105,E347)=0,0,IF(COUNTIFS($B$6:B347,B347,$D$6:D347,D347,$E$6:E347,E347,$M$6:M347,"CURRENT")=1,1,0))))</x:f>
      </x:c>
      <x:c r="O347" s="114"/>
      <x:c r="P347" s="115"/>
      <x:c r="Q347" s="117"/>
    </x:row>
    <x:row r="348">
      <x:c r="A348" s="114"/>
      <x:c r="B348" s="115"/>
      <x:c r="C348" s="115"/>
      <x:c r="D348" s="115"/>
      <x:c r="E348" s="115"/>
      <x:c r="F348" s="115"/>
      <x:c r="G348" s="134"/>
      <x:c r="H348" s="150"/>
      <x:c r="I348" s="146" t="str">
        <x:f>IF(E348="","",IFERROR(VLOOKUP(E348,'Course Catalog'!$A$6:$L$55,7,FALSE),0))</x:f>
      </x:c>
      <x:c r="J348" s="126" t="str">
        <x:f>IF(A348="","",IF(H348&gt;=I348,"Yes","No"))</x:f>
      </x:c>
      <x:c r="K348" s="151"/>
      <x:c r="L348" s="148" t="str">
        <x:f>IF(OR(A348="",K348=""),"",EDATE(K348,IFERROR(VLOOKUP(E348,'Course Catalog'!$A$6:$L$55,8,FALSE),'Settings'!$B$7)))</x:f>
      </x:c>
      <x:c r="M348" s="15" t="str">
        <x:f>IF(A348="","",IF(J348&lt;&gt;"Yes","NOT PASSED",IF(L348&lt;TODAY(),"EXPIRED","CURRENT")))</x:f>
      </x:c>
      <x:c r="N348" s="149" t="str">
        <x:f>IF(A348="","",IF(M348&lt;&gt;"CURRENT",0,IF(COUNTIFS('Role Requirements'!$A$6:$A$105,D348,'Role Requirements'!$B$6:$B$105,E348)+COUNTIFS('Role Requirements'!$A$6:$A$105,"All Officers",'Role Requirements'!$B$6:$B$105,E348)=0,0,IF(COUNTIFS($B$6:B348,B348,$D$6:D348,D348,$E$6:E348,E348,$M$6:M348,"CURRENT")=1,1,0))))</x:f>
      </x:c>
      <x:c r="O348" s="114"/>
      <x:c r="P348" s="115"/>
      <x:c r="Q348" s="117"/>
    </x:row>
    <x:row r="349">
      <x:c r="A349" s="114"/>
      <x:c r="B349" s="115"/>
      <x:c r="C349" s="115"/>
      <x:c r="D349" s="115"/>
      <x:c r="E349" s="115"/>
      <x:c r="F349" s="115"/>
      <x:c r="G349" s="134"/>
      <x:c r="H349" s="150"/>
      <x:c r="I349" s="146" t="str">
        <x:f>IF(E349="","",IFERROR(VLOOKUP(E349,'Course Catalog'!$A$6:$L$55,7,FALSE),0))</x:f>
      </x:c>
      <x:c r="J349" s="126" t="str">
        <x:f>IF(A349="","",IF(H349&gt;=I349,"Yes","No"))</x:f>
      </x:c>
      <x:c r="K349" s="151"/>
      <x:c r="L349" s="148" t="str">
        <x:f>IF(OR(A349="",K349=""),"",EDATE(K349,IFERROR(VLOOKUP(E349,'Course Catalog'!$A$6:$L$55,8,FALSE),'Settings'!$B$7)))</x:f>
      </x:c>
      <x:c r="M349" s="15" t="str">
        <x:f>IF(A349="","",IF(J349&lt;&gt;"Yes","NOT PASSED",IF(L349&lt;TODAY(),"EXPIRED","CURRENT")))</x:f>
      </x:c>
      <x:c r="N349" s="149" t="str">
        <x:f>IF(A349="","",IF(M349&lt;&gt;"CURRENT",0,IF(COUNTIFS('Role Requirements'!$A$6:$A$105,D349,'Role Requirements'!$B$6:$B$105,E349)+COUNTIFS('Role Requirements'!$A$6:$A$105,"All Officers",'Role Requirements'!$B$6:$B$105,E349)=0,0,IF(COUNTIFS($B$6:B349,B349,$D$6:D349,D349,$E$6:E349,E349,$M$6:M349,"CURRENT")=1,1,0))))</x:f>
      </x:c>
      <x:c r="O349" s="114"/>
      <x:c r="P349" s="115"/>
      <x:c r="Q349" s="117"/>
    </x:row>
    <x:row r="350">
      <x:c r="A350" s="114"/>
      <x:c r="B350" s="115"/>
      <x:c r="C350" s="115"/>
      <x:c r="D350" s="115"/>
      <x:c r="E350" s="115"/>
      <x:c r="F350" s="115"/>
      <x:c r="G350" s="134"/>
      <x:c r="H350" s="150"/>
      <x:c r="I350" s="146" t="str">
        <x:f>IF(E350="","",IFERROR(VLOOKUP(E350,'Course Catalog'!$A$6:$L$55,7,FALSE),0))</x:f>
      </x:c>
      <x:c r="J350" s="126" t="str">
        <x:f>IF(A350="","",IF(H350&gt;=I350,"Yes","No"))</x:f>
      </x:c>
      <x:c r="K350" s="151"/>
      <x:c r="L350" s="148" t="str">
        <x:f>IF(OR(A350="",K350=""),"",EDATE(K350,IFERROR(VLOOKUP(E350,'Course Catalog'!$A$6:$L$55,8,FALSE),'Settings'!$B$7)))</x:f>
      </x:c>
      <x:c r="M350" s="15" t="str">
        <x:f>IF(A350="","",IF(J350&lt;&gt;"Yes","NOT PASSED",IF(L350&lt;TODAY(),"EXPIRED","CURRENT")))</x:f>
      </x:c>
      <x:c r="N350" s="149" t="str">
        <x:f>IF(A350="","",IF(M350&lt;&gt;"CURRENT",0,IF(COUNTIFS('Role Requirements'!$A$6:$A$105,D350,'Role Requirements'!$B$6:$B$105,E350)+COUNTIFS('Role Requirements'!$A$6:$A$105,"All Officers",'Role Requirements'!$B$6:$B$105,E350)=0,0,IF(COUNTIFS($B$6:B350,B350,$D$6:D350,D350,$E$6:E350,E350,$M$6:M350,"CURRENT")=1,1,0))))</x:f>
      </x:c>
      <x:c r="O350" s="114"/>
      <x:c r="P350" s="115"/>
      <x:c r="Q350" s="117"/>
    </x:row>
    <x:row r="351">
      <x:c r="A351" s="114"/>
      <x:c r="B351" s="115"/>
      <x:c r="C351" s="115"/>
      <x:c r="D351" s="115"/>
      <x:c r="E351" s="115"/>
      <x:c r="F351" s="115"/>
      <x:c r="G351" s="134"/>
      <x:c r="H351" s="150"/>
      <x:c r="I351" s="146" t="str">
        <x:f>IF(E351="","",IFERROR(VLOOKUP(E351,'Course Catalog'!$A$6:$L$55,7,FALSE),0))</x:f>
      </x:c>
      <x:c r="J351" s="126" t="str">
        <x:f>IF(A351="","",IF(H351&gt;=I351,"Yes","No"))</x:f>
      </x:c>
      <x:c r="K351" s="151"/>
      <x:c r="L351" s="148" t="str">
        <x:f>IF(OR(A351="",K351=""),"",EDATE(K351,IFERROR(VLOOKUP(E351,'Course Catalog'!$A$6:$L$55,8,FALSE),'Settings'!$B$7)))</x:f>
      </x:c>
      <x:c r="M351" s="15" t="str">
        <x:f>IF(A351="","",IF(J351&lt;&gt;"Yes","NOT PASSED",IF(L351&lt;TODAY(),"EXPIRED","CURRENT")))</x:f>
      </x:c>
      <x:c r="N351" s="149" t="str">
        <x:f>IF(A351="","",IF(M351&lt;&gt;"CURRENT",0,IF(COUNTIFS('Role Requirements'!$A$6:$A$105,D351,'Role Requirements'!$B$6:$B$105,E351)+COUNTIFS('Role Requirements'!$A$6:$A$105,"All Officers",'Role Requirements'!$B$6:$B$105,E351)=0,0,IF(COUNTIFS($B$6:B351,B351,$D$6:D351,D351,$E$6:E351,E351,$M$6:M351,"CURRENT")=1,1,0))))</x:f>
      </x:c>
      <x:c r="O351" s="114"/>
      <x:c r="P351" s="115"/>
      <x:c r="Q351" s="117"/>
    </x:row>
    <x:row r="352">
      <x:c r="A352" s="114"/>
      <x:c r="B352" s="115"/>
      <x:c r="C352" s="115"/>
      <x:c r="D352" s="115"/>
      <x:c r="E352" s="115"/>
      <x:c r="F352" s="115"/>
      <x:c r="G352" s="134"/>
      <x:c r="H352" s="150"/>
      <x:c r="I352" s="146" t="str">
        <x:f>IF(E352="","",IFERROR(VLOOKUP(E352,'Course Catalog'!$A$6:$L$55,7,FALSE),0))</x:f>
      </x:c>
      <x:c r="J352" s="126" t="str">
        <x:f>IF(A352="","",IF(H352&gt;=I352,"Yes","No"))</x:f>
      </x:c>
      <x:c r="K352" s="151"/>
      <x:c r="L352" s="148" t="str">
        <x:f>IF(OR(A352="",K352=""),"",EDATE(K352,IFERROR(VLOOKUP(E352,'Course Catalog'!$A$6:$L$55,8,FALSE),'Settings'!$B$7)))</x:f>
      </x:c>
      <x:c r="M352" s="15" t="str">
        <x:f>IF(A352="","",IF(J352&lt;&gt;"Yes","NOT PASSED",IF(L352&lt;TODAY(),"EXPIRED","CURRENT")))</x:f>
      </x:c>
      <x:c r="N352" s="149" t="str">
        <x:f>IF(A352="","",IF(M352&lt;&gt;"CURRENT",0,IF(COUNTIFS('Role Requirements'!$A$6:$A$105,D352,'Role Requirements'!$B$6:$B$105,E352)+COUNTIFS('Role Requirements'!$A$6:$A$105,"All Officers",'Role Requirements'!$B$6:$B$105,E352)=0,0,IF(COUNTIFS($B$6:B352,B352,$D$6:D352,D352,$E$6:E352,E352,$M$6:M352,"CURRENT")=1,1,0))))</x:f>
      </x:c>
      <x:c r="O352" s="114"/>
      <x:c r="P352" s="115"/>
      <x:c r="Q352" s="117"/>
    </x:row>
    <x:row r="353">
      <x:c r="A353" s="114"/>
      <x:c r="B353" s="115"/>
      <x:c r="C353" s="115"/>
      <x:c r="D353" s="115"/>
      <x:c r="E353" s="115"/>
      <x:c r="F353" s="115"/>
      <x:c r="G353" s="134"/>
      <x:c r="H353" s="150"/>
      <x:c r="I353" s="146" t="str">
        <x:f>IF(E353="","",IFERROR(VLOOKUP(E353,'Course Catalog'!$A$6:$L$55,7,FALSE),0))</x:f>
      </x:c>
      <x:c r="J353" s="126" t="str">
        <x:f>IF(A353="","",IF(H353&gt;=I353,"Yes","No"))</x:f>
      </x:c>
      <x:c r="K353" s="151"/>
      <x:c r="L353" s="148" t="str">
        <x:f>IF(OR(A353="",K353=""),"",EDATE(K353,IFERROR(VLOOKUP(E353,'Course Catalog'!$A$6:$L$55,8,FALSE),'Settings'!$B$7)))</x:f>
      </x:c>
      <x:c r="M353" s="15" t="str">
        <x:f>IF(A353="","",IF(J353&lt;&gt;"Yes","NOT PASSED",IF(L353&lt;TODAY(),"EXPIRED","CURRENT")))</x:f>
      </x:c>
      <x:c r="N353" s="149" t="str">
        <x:f>IF(A353="","",IF(M353&lt;&gt;"CURRENT",0,IF(COUNTIFS('Role Requirements'!$A$6:$A$105,D353,'Role Requirements'!$B$6:$B$105,E353)+COUNTIFS('Role Requirements'!$A$6:$A$105,"All Officers",'Role Requirements'!$B$6:$B$105,E353)=0,0,IF(COUNTIFS($B$6:B353,B353,$D$6:D353,D353,$E$6:E353,E353,$M$6:M353,"CURRENT")=1,1,0))))</x:f>
      </x:c>
      <x:c r="O353" s="114"/>
      <x:c r="P353" s="115"/>
      <x:c r="Q353" s="117"/>
    </x:row>
    <x:row r="354">
      <x:c r="A354" s="114"/>
      <x:c r="B354" s="115"/>
      <x:c r="C354" s="115"/>
      <x:c r="D354" s="115"/>
      <x:c r="E354" s="115"/>
      <x:c r="F354" s="115"/>
      <x:c r="G354" s="134"/>
      <x:c r="H354" s="150"/>
      <x:c r="I354" s="146" t="str">
        <x:f>IF(E354="","",IFERROR(VLOOKUP(E354,'Course Catalog'!$A$6:$L$55,7,FALSE),0))</x:f>
      </x:c>
      <x:c r="J354" s="126" t="str">
        <x:f>IF(A354="","",IF(H354&gt;=I354,"Yes","No"))</x:f>
      </x:c>
      <x:c r="K354" s="151"/>
      <x:c r="L354" s="148" t="str">
        <x:f>IF(OR(A354="",K354=""),"",EDATE(K354,IFERROR(VLOOKUP(E354,'Course Catalog'!$A$6:$L$55,8,FALSE),'Settings'!$B$7)))</x:f>
      </x:c>
      <x:c r="M354" s="15" t="str">
        <x:f>IF(A354="","",IF(J354&lt;&gt;"Yes","NOT PASSED",IF(L354&lt;TODAY(),"EXPIRED","CURRENT")))</x:f>
      </x:c>
      <x:c r="N354" s="149" t="str">
        <x:f>IF(A354="","",IF(M354&lt;&gt;"CURRENT",0,IF(COUNTIFS('Role Requirements'!$A$6:$A$105,D354,'Role Requirements'!$B$6:$B$105,E354)+COUNTIFS('Role Requirements'!$A$6:$A$105,"All Officers",'Role Requirements'!$B$6:$B$105,E354)=0,0,IF(COUNTIFS($B$6:B354,B354,$D$6:D354,D354,$E$6:E354,E354,$M$6:M354,"CURRENT")=1,1,0))))</x:f>
      </x:c>
      <x:c r="O354" s="114"/>
      <x:c r="P354" s="115"/>
      <x:c r="Q354" s="117"/>
    </x:row>
    <x:row r="355">
      <x:c r="A355" s="114"/>
      <x:c r="B355" s="115"/>
      <x:c r="C355" s="115"/>
      <x:c r="D355" s="115"/>
      <x:c r="E355" s="115"/>
      <x:c r="F355" s="115"/>
      <x:c r="G355" s="134"/>
      <x:c r="H355" s="150"/>
      <x:c r="I355" s="146" t="str">
        <x:f>IF(E355="","",IFERROR(VLOOKUP(E355,'Course Catalog'!$A$6:$L$55,7,FALSE),0))</x:f>
      </x:c>
      <x:c r="J355" s="126" t="str">
        <x:f>IF(A355="","",IF(H355&gt;=I355,"Yes","No"))</x:f>
      </x:c>
      <x:c r="K355" s="151"/>
      <x:c r="L355" s="148" t="str">
        <x:f>IF(OR(A355="",K355=""),"",EDATE(K355,IFERROR(VLOOKUP(E355,'Course Catalog'!$A$6:$L$55,8,FALSE),'Settings'!$B$7)))</x:f>
      </x:c>
      <x:c r="M355" s="15" t="str">
        <x:f>IF(A355="","",IF(J355&lt;&gt;"Yes","NOT PASSED",IF(L355&lt;TODAY(),"EXPIRED","CURRENT")))</x:f>
      </x:c>
      <x:c r="N355" s="149" t="str">
        <x:f>IF(A355="","",IF(M355&lt;&gt;"CURRENT",0,IF(COUNTIFS('Role Requirements'!$A$6:$A$105,D355,'Role Requirements'!$B$6:$B$105,E355)+COUNTIFS('Role Requirements'!$A$6:$A$105,"All Officers",'Role Requirements'!$B$6:$B$105,E355)=0,0,IF(COUNTIFS($B$6:B355,B355,$D$6:D355,D355,$E$6:E355,E355,$M$6:M355,"CURRENT")=1,1,0))))</x:f>
      </x:c>
      <x:c r="O355" s="114"/>
      <x:c r="P355" s="115"/>
      <x:c r="Q355" s="117"/>
    </x:row>
    <x:row r="356">
      <x:c r="A356" s="114"/>
      <x:c r="B356" s="115"/>
      <x:c r="C356" s="115"/>
      <x:c r="D356" s="115"/>
      <x:c r="E356" s="115"/>
      <x:c r="F356" s="115"/>
      <x:c r="G356" s="134"/>
      <x:c r="H356" s="150"/>
      <x:c r="I356" s="146" t="str">
        <x:f>IF(E356="","",IFERROR(VLOOKUP(E356,'Course Catalog'!$A$6:$L$55,7,FALSE),0))</x:f>
      </x:c>
      <x:c r="J356" s="126" t="str">
        <x:f>IF(A356="","",IF(H356&gt;=I356,"Yes","No"))</x:f>
      </x:c>
      <x:c r="K356" s="151"/>
      <x:c r="L356" s="148" t="str">
        <x:f>IF(OR(A356="",K356=""),"",EDATE(K356,IFERROR(VLOOKUP(E356,'Course Catalog'!$A$6:$L$55,8,FALSE),'Settings'!$B$7)))</x:f>
      </x:c>
      <x:c r="M356" s="15" t="str">
        <x:f>IF(A356="","",IF(J356&lt;&gt;"Yes","NOT PASSED",IF(L356&lt;TODAY(),"EXPIRED","CURRENT")))</x:f>
      </x:c>
      <x:c r="N356" s="149" t="str">
        <x:f>IF(A356="","",IF(M356&lt;&gt;"CURRENT",0,IF(COUNTIFS('Role Requirements'!$A$6:$A$105,D356,'Role Requirements'!$B$6:$B$105,E356)+COUNTIFS('Role Requirements'!$A$6:$A$105,"All Officers",'Role Requirements'!$B$6:$B$105,E356)=0,0,IF(COUNTIFS($B$6:B356,B356,$D$6:D356,D356,$E$6:E356,E356,$M$6:M356,"CURRENT")=1,1,0))))</x:f>
      </x:c>
      <x:c r="O356" s="114"/>
      <x:c r="P356" s="115"/>
      <x:c r="Q356" s="117"/>
    </x:row>
    <x:row r="357">
      <x:c r="A357" s="114"/>
      <x:c r="B357" s="115"/>
      <x:c r="C357" s="115"/>
      <x:c r="D357" s="115"/>
      <x:c r="E357" s="115"/>
      <x:c r="F357" s="115"/>
      <x:c r="G357" s="134"/>
      <x:c r="H357" s="150"/>
      <x:c r="I357" s="146" t="str">
        <x:f>IF(E357="","",IFERROR(VLOOKUP(E357,'Course Catalog'!$A$6:$L$55,7,FALSE),0))</x:f>
      </x:c>
      <x:c r="J357" s="126" t="str">
        <x:f>IF(A357="","",IF(H357&gt;=I357,"Yes","No"))</x:f>
      </x:c>
      <x:c r="K357" s="151"/>
      <x:c r="L357" s="148" t="str">
        <x:f>IF(OR(A357="",K357=""),"",EDATE(K357,IFERROR(VLOOKUP(E357,'Course Catalog'!$A$6:$L$55,8,FALSE),'Settings'!$B$7)))</x:f>
      </x:c>
      <x:c r="M357" s="15" t="str">
        <x:f>IF(A357="","",IF(J357&lt;&gt;"Yes","NOT PASSED",IF(L357&lt;TODAY(),"EXPIRED","CURRENT")))</x:f>
      </x:c>
      <x:c r="N357" s="149" t="str">
        <x:f>IF(A357="","",IF(M357&lt;&gt;"CURRENT",0,IF(COUNTIFS('Role Requirements'!$A$6:$A$105,D357,'Role Requirements'!$B$6:$B$105,E357)+COUNTIFS('Role Requirements'!$A$6:$A$105,"All Officers",'Role Requirements'!$B$6:$B$105,E357)=0,0,IF(COUNTIFS($B$6:B357,B357,$D$6:D357,D357,$E$6:E357,E357,$M$6:M357,"CURRENT")=1,1,0))))</x:f>
      </x:c>
      <x:c r="O357" s="114"/>
      <x:c r="P357" s="115"/>
      <x:c r="Q357" s="117"/>
    </x:row>
    <x:row r="358">
      <x:c r="A358" s="114"/>
      <x:c r="B358" s="115"/>
      <x:c r="C358" s="115"/>
      <x:c r="D358" s="115"/>
      <x:c r="E358" s="115"/>
      <x:c r="F358" s="115"/>
      <x:c r="G358" s="134"/>
      <x:c r="H358" s="150"/>
      <x:c r="I358" s="146" t="str">
        <x:f>IF(E358="","",IFERROR(VLOOKUP(E358,'Course Catalog'!$A$6:$L$55,7,FALSE),0))</x:f>
      </x:c>
      <x:c r="J358" s="126" t="str">
        <x:f>IF(A358="","",IF(H358&gt;=I358,"Yes","No"))</x:f>
      </x:c>
      <x:c r="K358" s="151"/>
      <x:c r="L358" s="148" t="str">
        <x:f>IF(OR(A358="",K358=""),"",EDATE(K358,IFERROR(VLOOKUP(E358,'Course Catalog'!$A$6:$L$55,8,FALSE),'Settings'!$B$7)))</x:f>
      </x:c>
      <x:c r="M358" s="15" t="str">
        <x:f>IF(A358="","",IF(J358&lt;&gt;"Yes","NOT PASSED",IF(L358&lt;TODAY(),"EXPIRED","CURRENT")))</x:f>
      </x:c>
      <x:c r="N358" s="149" t="str">
        <x:f>IF(A358="","",IF(M358&lt;&gt;"CURRENT",0,IF(COUNTIFS('Role Requirements'!$A$6:$A$105,D358,'Role Requirements'!$B$6:$B$105,E358)+COUNTIFS('Role Requirements'!$A$6:$A$105,"All Officers",'Role Requirements'!$B$6:$B$105,E358)=0,0,IF(COUNTIFS($B$6:B358,B358,$D$6:D358,D358,$E$6:E358,E358,$M$6:M358,"CURRENT")=1,1,0))))</x:f>
      </x:c>
      <x:c r="O358" s="114"/>
      <x:c r="P358" s="115"/>
      <x:c r="Q358" s="117"/>
    </x:row>
    <x:row r="359">
      <x:c r="A359" s="114"/>
      <x:c r="B359" s="115"/>
      <x:c r="C359" s="115"/>
      <x:c r="D359" s="115"/>
      <x:c r="E359" s="115"/>
      <x:c r="F359" s="115"/>
      <x:c r="G359" s="134"/>
      <x:c r="H359" s="150"/>
      <x:c r="I359" s="146" t="str">
        <x:f>IF(E359="","",IFERROR(VLOOKUP(E359,'Course Catalog'!$A$6:$L$55,7,FALSE),0))</x:f>
      </x:c>
      <x:c r="J359" s="126" t="str">
        <x:f>IF(A359="","",IF(H359&gt;=I359,"Yes","No"))</x:f>
      </x:c>
      <x:c r="K359" s="151"/>
      <x:c r="L359" s="148" t="str">
        <x:f>IF(OR(A359="",K359=""),"",EDATE(K359,IFERROR(VLOOKUP(E359,'Course Catalog'!$A$6:$L$55,8,FALSE),'Settings'!$B$7)))</x:f>
      </x:c>
      <x:c r="M359" s="15" t="str">
        <x:f>IF(A359="","",IF(J359&lt;&gt;"Yes","NOT PASSED",IF(L359&lt;TODAY(),"EXPIRED","CURRENT")))</x:f>
      </x:c>
      <x:c r="N359" s="149" t="str">
        <x:f>IF(A359="","",IF(M359&lt;&gt;"CURRENT",0,IF(COUNTIFS('Role Requirements'!$A$6:$A$105,D359,'Role Requirements'!$B$6:$B$105,E359)+COUNTIFS('Role Requirements'!$A$6:$A$105,"All Officers",'Role Requirements'!$B$6:$B$105,E359)=0,0,IF(COUNTIFS($B$6:B359,B359,$D$6:D359,D359,$E$6:E359,E359,$M$6:M359,"CURRENT")=1,1,0))))</x:f>
      </x:c>
      <x:c r="O359" s="114"/>
      <x:c r="P359" s="115"/>
      <x:c r="Q359" s="117"/>
    </x:row>
    <x:row r="360">
      <x:c r="A360" s="114"/>
      <x:c r="B360" s="115"/>
      <x:c r="C360" s="115"/>
      <x:c r="D360" s="115"/>
      <x:c r="E360" s="115"/>
      <x:c r="F360" s="115"/>
      <x:c r="G360" s="134"/>
      <x:c r="H360" s="150"/>
      <x:c r="I360" s="146" t="str">
        <x:f>IF(E360="","",IFERROR(VLOOKUP(E360,'Course Catalog'!$A$6:$L$55,7,FALSE),0))</x:f>
      </x:c>
      <x:c r="J360" s="126" t="str">
        <x:f>IF(A360="","",IF(H360&gt;=I360,"Yes","No"))</x:f>
      </x:c>
      <x:c r="K360" s="151"/>
      <x:c r="L360" s="148" t="str">
        <x:f>IF(OR(A360="",K360=""),"",EDATE(K360,IFERROR(VLOOKUP(E360,'Course Catalog'!$A$6:$L$55,8,FALSE),'Settings'!$B$7)))</x:f>
      </x:c>
      <x:c r="M360" s="15" t="str">
        <x:f>IF(A360="","",IF(J360&lt;&gt;"Yes","NOT PASSED",IF(L360&lt;TODAY(),"EXPIRED","CURRENT")))</x:f>
      </x:c>
      <x:c r="N360" s="149" t="str">
        <x:f>IF(A360="","",IF(M360&lt;&gt;"CURRENT",0,IF(COUNTIFS('Role Requirements'!$A$6:$A$105,D360,'Role Requirements'!$B$6:$B$105,E360)+COUNTIFS('Role Requirements'!$A$6:$A$105,"All Officers",'Role Requirements'!$B$6:$B$105,E360)=0,0,IF(COUNTIFS($B$6:B360,B360,$D$6:D360,D360,$E$6:E360,E360,$M$6:M360,"CURRENT")=1,1,0))))</x:f>
      </x:c>
      <x:c r="O360" s="114"/>
      <x:c r="P360" s="115"/>
      <x:c r="Q360" s="117"/>
    </x:row>
    <x:row r="361">
      <x:c r="A361" s="114"/>
      <x:c r="B361" s="115"/>
      <x:c r="C361" s="115"/>
      <x:c r="D361" s="115"/>
      <x:c r="E361" s="115"/>
      <x:c r="F361" s="115"/>
      <x:c r="G361" s="134"/>
      <x:c r="H361" s="150"/>
      <x:c r="I361" s="146" t="str">
        <x:f>IF(E361="","",IFERROR(VLOOKUP(E361,'Course Catalog'!$A$6:$L$55,7,FALSE),0))</x:f>
      </x:c>
      <x:c r="J361" s="126" t="str">
        <x:f>IF(A361="","",IF(H361&gt;=I361,"Yes","No"))</x:f>
      </x:c>
      <x:c r="K361" s="151"/>
      <x:c r="L361" s="148" t="str">
        <x:f>IF(OR(A361="",K361=""),"",EDATE(K361,IFERROR(VLOOKUP(E361,'Course Catalog'!$A$6:$L$55,8,FALSE),'Settings'!$B$7)))</x:f>
      </x:c>
      <x:c r="M361" s="15" t="str">
        <x:f>IF(A361="","",IF(J361&lt;&gt;"Yes","NOT PASSED",IF(L361&lt;TODAY(),"EXPIRED","CURRENT")))</x:f>
      </x:c>
      <x:c r="N361" s="149" t="str">
        <x:f>IF(A361="","",IF(M361&lt;&gt;"CURRENT",0,IF(COUNTIFS('Role Requirements'!$A$6:$A$105,D361,'Role Requirements'!$B$6:$B$105,E361)+COUNTIFS('Role Requirements'!$A$6:$A$105,"All Officers",'Role Requirements'!$B$6:$B$105,E361)=0,0,IF(COUNTIFS($B$6:B361,B361,$D$6:D361,D361,$E$6:E361,E361,$M$6:M361,"CURRENT")=1,1,0))))</x:f>
      </x:c>
      <x:c r="O361" s="114"/>
      <x:c r="P361" s="115"/>
      <x:c r="Q361" s="117"/>
    </x:row>
    <x:row r="362">
      <x:c r="A362" s="114"/>
      <x:c r="B362" s="115"/>
      <x:c r="C362" s="115"/>
      <x:c r="D362" s="115"/>
      <x:c r="E362" s="115"/>
      <x:c r="F362" s="115"/>
      <x:c r="G362" s="134"/>
      <x:c r="H362" s="150"/>
      <x:c r="I362" s="146" t="str">
        <x:f>IF(E362="","",IFERROR(VLOOKUP(E362,'Course Catalog'!$A$6:$L$55,7,FALSE),0))</x:f>
      </x:c>
      <x:c r="J362" s="126" t="str">
        <x:f>IF(A362="","",IF(H362&gt;=I362,"Yes","No"))</x:f>
      </x:c>
      <x:c r="K362" s="151"/>
      <x:c r="L362" s="148" t="str">
        <x:f>IF(OR(A362="",K362=""),"",EDATE(K362,IFERROR(VLOOKUP(E362,'Course Catalog'!$A$6:$L$55,8,FALSE),'Settings'!$B$7)))</x:f>
      </x:c>
      <x:c r="M362" s="15" t="str">
        <x:f>IF(A362="","",IF(J362&lt;&gt;"Yes","NOT PASSED",IF(L362&lt;TODAY(),"EXPIRED","CURRENT")))</x:f>
      </x:c>
      <x:c r="N362" s="149" t="str">
        <x:f>IF(A362="","",IF(M362&lt;&gt;"CURRENT",0,IF(COUNTIFS('Role Requirements'!$A$6:$A$105,D362,'Role Requirements'!$B$6:$B$105,E362)+COUNTIFS('Role Requirements'!$A$6:$A$105,"All Officers",'Role Requirements'!$B$6:$B$105,E362)=0,0,IF(COUNTIFS($B$6:B362,B362,$D$6:D362,D362,$E$6:E362,E362,$M$6:M362,"CURRENT")=1,1,0))))</x:f>
      </x:c>
      <x:c r="O362" s="114"/>
      <x:c r="P362" s="115"/>
      <x:c r="Q362" s="117"/>
    </x:row>
    <x:row r="363">
      <x:c r="A363" s="114"/>
      <x:c r="B363" s="115"/>
      <x:c r="C363" s="115"/>
      <x:c r="D363" s="115"/>
      <x:c r="E363" s="115"/>
      <x:c r="F363" s="115"/>
      <x:c r="G363" s="134"/>
      <x:c r="H363" s="150"/>
      <x:c r="I363" s="146" t="str">
        <x:f>IF(E363="","",IFERROR(VLOOKUP(E363,'Course Catalog'!$A$6:$L$55,7,FALSE),0))</x:f>
      </x:c>
      <x:c r="J363" s="126" t="str">
        <x:f>IF(A363="","",IF(H363&gt;=I363,"Yes","No"))</x:f>
      </x:c>
      <x:c r="K363" s="151"/>
      <x:c r="L363" s="148" t="str">
        <x:f>IF(OR(A363="",K363=""),"",EDATE(K363,IFERROR(VLOOKUP(E363,'Course Catalog'!$A$6:$L$55,8,FALSE),'Settings'!$B$7)))</x:f>
      </x:c>
      <x:c r="M363" s="15" t="str">
        <x:f>IF(A363="","",IF(J363&lt;&gt;"Yes","NOT PASSED",IF(L363&lt;TODAY(),"EXPIRED","CURRENT")))</x:f>
      </x:c>
      <x:c r="N363" s="149" t="str">
        <x:f>IF(A363="","",IF(M363&lt;&gt;"CURRENT",0,IF(COUNTIFS('Role Requirements'!$A$6:$A$105,D363,'Role Requirements'!$B$6:$B$105,E363)+COUNTIFS('Role Requirements'!$A$6:$A$105,"All Officers",'Role Requirements'!$B$6:$B$105,E363)=0,0,IF(COUNTIFS($B$6:B363,B363,$D$6:D363,D363,$E$6:E363,E363,$M$6:M363,"CURRENT")=1,1,0))))</x:f>
      </x:c>
      <x:c r="O363" s="114"/>
      <x:c r="P363" s="115"/>
      <x:c r="Q363" s="117"/>
    </x:row>
    <x:row r="364">
      <x:c r="A364" s="114"/>
      <x:c r="B364" s="115"/>
      <x:c r="C364" s="115"/>
      <x:c r="D364" s="115"/>
      <x:c r="E364" s="115"/>
      <x:c r="F364" s="115"/>
      <x:c r="G364" s="134"/>
      <x:c r="H364" s="150"/>
      <x:c r="I364" s="146" t="str">
        <x:f>IF(E364="","",IFERROR(VLOOKUP(E364,'Course Catalog'!$A$6:$L$55,7,FALSE),0))</x:f>
      </x:c>
      <x:c r="J364" s="126" t="str">
        <x:f>IF(A364="","",IF(H364&gt;=I364,"Yes","No"))</x:f>
      </x:c>
      <x:c r="K364" s="151"/>
      <x:c r="L364" s="148" t="str">
        <x:f>IF(OR(A364="",K364=""),"",EDATE(K364,IFERROR(VLOOKUP(E364,'Course Catalog'!$A$6:$L$55,8,FALSE),'Settings'!$B$7)))</x:f>
      </x:c>
      <x:c r="M364" s="15" t="str">
        <x:f>IF(A364="","",IF(J364&lt;&gt;"Yes","NOT PASSED",IF(L364&lt;TODAY(),"EXPIRED","CURRENT")))</x:f>
      </x:c>
      <x:c r="N364" s="149" t="str">
        <x:f>IF(A364="","",IF(M364&lt;&gt;"CURRENT",0,IF(COUNTIFS('Role Requirements'!$A$6:$A$105,D364,'Role Requirements'!$B$6:$B$105,E364)+COUNTIFS('Role Requirements'!$A$6:$A$105,"All Officers",'Role Requirements'!$B$6:$B$105,E364)=0,0,IF(COUNTIFS($B$6:B364,B364,$D$6:D364,D364,$E$6:E364,E364,$M$6:M364,"CURRENT")=1,1,0))))</x:f>
      </x:c>
      <x:c r="O364" s="114"/>
      <x:c r="P364" s="115"/>
      <x:c r="Q364" s="117"/>
    </x:row>
    <x:row r="365">
      <x:c r="A365" s="114"/>
      <x:c r="B365" s="115"/>
      <x:c r="C365" s="115"/>
      <x:c r="D365" s="115"/>
      <x:c r="E365" s="115"/>
      <x:c r="F365" s="115"/>
      <x:c r="G365" s="134"/>
      <x:c r="H365" s="150"/>
      <x:c r="I365" s="146" t="str">
        <x:f>IF(E365="","",IFERROR(VLOOKUP(E365,'Course Catalog'!$A$6:$L$55,7,FALSE),0))</x:f>
      </x:c>
      <x:c r="J365" s="126" t="str">
        <x:f>IF(A365="","",IF(H365&gt;=I365,"Yes","No"))</x:f>
      </x:c>
      <x:c r="K365" s="151"/>
      <x:c r="L365" s="148" t="str">
        <x:f>IF(OR(A365="",K365=""),"",EDATE(K365,IFERROR(VLOOKUP(E365,'Course Catalog'!$A$6:$L$55,8,FALSE),'Settings'!$B$7)))</x:f>
      </x:c>
      <x:c r="M365" s="15" t="str">
        <x:f>IF(A365="","",IF(J365&lt;&gt;"Yes","NOT PASSED",IF(L365&lt;TODAY(),"EXPIRED","CURRENT")))</x:f>
      </x:c>
      <x:c r="N365" s="149" t="str">
        <x:f>IF(A365="","",IF(M365&lt;&gt;"CURRENT",0,IF(COUNTIFS('Role Requirements'!$A$6:$A$105,D365,'Role Requirements'!$B$6:$B$105,E365)+COUNTIFS('Role Requirements'!$A$6:$A$105,"All Officers",'Role Requirements'!$B$6:$B$105,E365)=0,0,IF(COUNTIFS($B$6:B365,B365,$D$6:D365,D365,$E$6:E365,E365,$M$6:M365,"CURRENT")=1,1,0))))</x:f>
      </x:c>
      <x:c r="O365" s="114"/>
      <x:c r="P365" s="115"/>
      <x:c r="Q365" s="117"/>
    </x:row>
    <x:row r="366">
      <x:c r="A366" s="114"/>
      <x:c r="B366" s="115"/>
      <x:c r="C366" s="115"/>
      <x:c r="D366" s="115"/>
      <x:c r="E366" s="115"/>
      <x:c r="F366" s="115"/>
      <x:c r="G366" s="134"/>
      <x:c r="H366" s="150"/>
      <x:c r="I366" s="146" t="str">
        <x:f>IF(E366="","",IFERROR(VLOOKUP(E366,'Course Catalog'!$A$6:$L$55,7,FALSE),0))</x:f>
      </x:c>
      <x:c r="J366" s="126" t="str">
        <x:f>IF(A366="","",IF(H366&gt;=I366,"Yes","No"))</x:f>
      </x:c>
      <x:c r="K366" s="151"/>
      <x:c r="L366" s="148" t="str">
        <x:f>IF(OR(A366="",K366=""),"",EDATE(K366,IFERROR(VLOOKUP(E366,'Course Catalog'!$A$6:$L$55,8,FALSE),'Settings'!$B$7)))</x:f>
      </x:c>
      <x:c r="M366" s="15" t="str">
        <x:f>IF(A366="","",IF(J366&lt;&gt;"Yes","NOT PASSED",IF(L366&lt;TODAY(),"EXPIRED","CURRENT")))</x:f>
      </x:c>
      <x:c r="N366" s="149" t="str">
        <x:f>IF(A366="","",IF(M366&lt;&gt;"CURRENT",0,IF(COUNTIFS('Role Requirements'!$A$6:$A$105,D366,'Role Requirements'!$B$6:$B$105,E366)+COUNTIFS('Role Requirements'!$A$6:$A$105,"All Officers",'Role Requirements'!$B$6:$B$105,E366)=0,0,IF(COUNTIFS($B$6:B366,B366,$D$6:D366,D366,$E$6:E366,E366,$M$6:M366,"CURRENT")=1,1,0))))</x:f>
      </x:c>
      <x:c r="O366" s="114"/>
      <x:c r="P366" s="115"/>
      <x:c r="Q366" s="117"/>
    </x:row>
    <x:row r="367">
      <x:c r="A367" s="114"/>
      <x:c r="B367" s="115"/>
      <x:c r="C367" s="115"/>
      <x:c r="D367" s="115"/>
      <x:c r="E367" s="115"/>
      <x:c r="F367" s="115"/>
      <x:c r="G367" s="134"/>
      <x:c r="H367" s="150"/>
      <x:c r="I367" s="146" t="str">
        <x:f>IF(E367="","",IFERROR(VLOOKUP(E367,'Course Catalog'!$A$6:$L$55,7,FALSE),0))</x:f>
      </x:c>
      <x:c r="J367" s="126" t="str">
        <x:f>IF(A367="","",IF(H367&gt;=I367,"Yes","No"))</x:f>
      </x:c>
      <x:c r="K367" s="151"/>
      <x:c r="L367" s="148" t="str">
        <x:f>IF(OR(A367="",K367=""),"",EDATE(K367,IFERROR(VLOOKUP(E367,'Course Catalog'!$A$6:$L$55,8,FALSE),'Settings'!$B$7)))</x:f>
      </x:c>
      <x:c r="M367" s="15" t="str">
        <x:f>IF(A367="","",IF(J367&lt;&gt;"Yes","NOT PASSED",IF(L367&lt;TODAY(),"EXPIRED","CURRENT")))</x:f>
      </x:c>
      <x:c r="N367" s="149" t="str">
        <x:f>IF(A367="","",IF(M367&lt;&gt;"CURRENT",0,IF(COUNTIFS('Role Requirements'!$A$6:$A$105,D367,'Role Requirements'!$B$6:$B$105,E367)+COUNTIFS('Role Requirements'!$A$6:$A$105,"All Officers",'Role Requirements'!$B$6:$B$105,E367)=0,0,IF(COUNTIFS($B$6:B367,B367,$D$6:D367,D367,$E$6:E367,E367,$M$6:M367,"CURRENT")=1,1,0))))</x:f>
      </x:c>
      <x:c r="O367" s="114"/>
      <x:c r="P367" s="115"/>
      <x:c r="Q367" s="117"/>
    </x:row>
    <x:row r="368">
      <x:c r="A368" s="114"/>
      <x:c r="B368" s="115"/>
      <x:c r="C368" s="115"/>
      <x:c r="D368" s="115"/>
      <x:c r="E368" s="115"/>
      <x:c r="F368" s="115"/>
      <x:c r="G368" s="134"/>
      <x:c r="H368" s="150"/>
      <x:c r="I368" s="146" t="str">
        <x:f>IF(E368="","",IFERROR(VLOOKUP(E368,'Course Catalog'!$A$6:$L$55,7,FALSE),0))</x:f>
      </x:c>
      <x:c r="J368" s="126" t="str">
        <x:f>IF(A368="","",IF(H368&gt;=I368,"Yes","No"))</x:f>
      </x:c>
      <x:c r="K368" s="151"/>
      <x:c r="L368" s="148" t="str">
        <x:f>IF(OR(A368="",K368=""),"",EDATE(K368,IFERROR(VLOOKUP(E368,'Course Catalog'!$A$6:$L$55,8,FALSE),'Settings'!$B$7)))</x:f>
      </x:c>
      <x:c r="M368" s="15" t="str">
        <x:f>IF(A368="","",IF(J368&lt;&gt;"Yes","NOT PASSED",IF(L368&lt;TODAY(),"EXPIRED","CURRENT")))</x:f>
      </x:c>
      <x:c r="N368" s="149" t="str">
        <x:f>IF(A368="","",IF(M368&lt;&gt;"CURRENT",0,IF(COUNTIFS('Role Requirements'!$A$6:$A$105,D368,'Role Requirements'!$B$6:$B$105,E368)+COUNTIFS('Role Requirements'!$A$6:$A$105,"All Officers",'Role Requirements'!$B$6:$B$105,E368)=0,0,IF(COUNTIFS($B$6:B368,B368,$D$6:D368,D368,$E$6:E368,E368,$M$6:M368,"CURRENT")=1,1,0))))</x:f>
      </x:c>
      <x:c r="O368" s="114"/>
      <x:c r="P368" s="115"/>
      <x:c r="Q368" s="117"/>
    </x:row>
    <x:row r="369">
      <x:c r="A369" s="114"/>
      <x:c r="B369" s="115"/>
      <x:c r="C369" s="115"/>
      <x:c r="D369" s="115"/>
      <x:c r="E369" s="115"/>
      <x:c r="F369" s="115"/>
      <x:c r="G369" s="134"/>
      <x:c r="H369" s="150"/>
      <x:c r="I369" s="146" t="str">
        <x:f>IF(E369="","",IFERROR(VLOOKUP(E369,'Course Catalog'!$A$6:$L$55,7,FALSE),0))</x:f>
      </x:c>
      <x:c r="J369" s="126" t="str">
        <x:f>IF(A369="","",IF(H369&gt;=I369,"Yes","No"))</x:f>
      </x:c>
      <x:c r="K369" s="151"/>
      <x:c r="L369" s="148" t="str">
        <x:f>IF(OR(A369="",K369=""),"",EDATE(K369,IFERROR(VLOOKUP(E369,'Course Catalog'!$A$6:$L$55,8,FALSE),'Settings'!$B$7)))</x:f>
      </x:c>
      <x:c r="M369" s="15" t="str">
        <x:f>IF(A369="","",IF(J369&lt;&gt;"Yes","NOT PASSED",IF(L369&lt;TODAY(),"EXPIRED","CURRENT")))</x:f>
      </x:c>
      <x:c r="N369" s="149" t="str">
        <x:f>IF(A369="","",IF(M369&lt;&gt;"CURRENT",0,IF(COUNTIFS('Role Requirements'!$A$6:$A$105,D369,'Role Requirements'!$B$6:$B$105,E369)+COUNTIFS('Role Requirements'!$A$6:$A$105,"All Officers",'Role Requirements'!$B$6:$B$105,E369)=0,0,IF(COUNTIFS($B$6:B369,B369,$D$6:D369,D369,$E$6:E369,E369,$M$6:M369,"CURRENT")=1,1,0))))</x:f>
      </x:c>
      <x:c r="O369" s="114"/>
      <x:c r="P369" s="115"/>
      <x:c r="Q369" s="117"/>
    </x:row>
    <x:row r="370">
      <x:c r="A370" s="114"/>
      <x:c r="B370" s="115"/>
      <x:c r="C370" s="115"/>
      <x:c r="D370" s="115"/>
      <x:c r="E370" s="115"/>
      <x:c r="F370" s="115"/>
      <x:c r="G370" s="134"/>
      <x:c r="H370" s="150"/>
      <x:c r="I370" s="146" t="str">
        <x:f>IF(E370="","",IFERROR(VLOOKUP(E370,'Course Catalog'!$A$6:$L$55,7,FALSE),0))</x:f>
      </x:c>
      <x:c r="J370" s="126" t="str">
        <x:f>IF(A370="","",IF(H370&gt;=I370,"Yes","No"))</x:f>
      </x:c>
      <x:c r="K370" s="151"/>
      <x:c r="L370" s="148" t="str">
        <x:f>IF(OR(A370="",K370=""),"",EDATE(K370,IFERROR(VLOOKUP(E370,'Course Catalog'!$A$6:$L$55,8,FALSE),'Settings'!$B$7)))</x:f>
      </x:c>
      <x:c r="M370" s="15" t="str">
        <x:f>IF(A370="","",IF(J370&lt;&gt;"Yes","NOT PASSED",IF(L370&lt;TODAY(),"EXPIRED","CURRENT")))</x:f>
      </x:c>
      <x:c r="N370" s="149" t="str">
        <x:f>IF(A370="","",IF(M370&lt;&gt;"CURRENT",0,IF(COUNTIFS('Role Requirements'!$A$6:$A$105,D370,'Role Requirements'!$B$6:$B$105,E370)+COUNTIFS('Role Requirements'!$A$6:$A$105,"All Officers",'Role Requirements'!$B$6:$B$105,E370)=0,0,IF(COUNTIFS($B$6:B370,B370,$D$6:D370,D370,$E$6:E370,E370,$M$6:M370,"CURRENT")=1,1,0))))</x:f>
      </x:c>
      <x:c r="O370" s="114"/>
      <x:c r="P370" s="115"/>
      <x:c r="Q370" s="117"/>
    </x:row>
    <x:row r="371">
      <x:c r="A371" s="114"/>
      <x:c r="B371" s="115"/>
      <x:c r="C371" s="115"/>
      <x:c r="D371" s="115"/>
      <x:c r="E371" s="115"/>
      <x:c r="F371" s="115"/>
      <x:c r="G371" s="134"/>
      <x:c r="H371" s="150"/>
      <x:c r="I371" s="146" t="str">
        <x:f>IF(E371="","",IFERROR(VLOOKUP(E371,'Course Catalog'!$A$6:$L$55,7,FALSE),0))</x:f>
      </x:c>
      <x:c r="J371" s="126" t="str">
        <x:f>IF(A371="","",IF(H371&gt;=I371,"Yes","No"))</x:f>
      </x:c>
      <x:c r="K371" s="151"/>
      <x:c r="L371" s="148" t="str">
        <x:f>IF(OR(A371="",K371=""),"",EDATE(K371,IFERROR(VLOOKUP(E371,'Course Catalog'!$A$6:$L$55,8,FALSE),'Settings'!$B$7)))</x:f>
      </x:c>
      <x:c r="M371" s="15" t="str">
        <x:f>IF(A371="","",IF(J371&lt;&gt;"Yes","NOT PASSED",IF(L371&lt;TODAY(),"EXPIRED","CURRENT")))</x:f>
      </x:c>
      <x:c r="N371" s="149" t="str">
        <x:f>IF(A371="","",IF(M371&lt;&gt;"CURRENT",0,IF(COUNTIFS('Role Requirements'!$A$6:$A$105,D371,'Role Requirements'!$B$6:$B$105,E371)+COUNTIFS('Role Requirements'!$A$6:$A$105,"All Officers",'Role Requirements'!$B$6:$B$105,E371)=0,0,IF(COUNTIFS($B$6:B371,B371,$D$6:D371,D371,$E$6:E371,E371,$M$6:M371,"CURRENT")=1,1,0))))</x:f>
      </x:c>
      <x:c r="O371" s="114"/>
      <x:c r="P371" s="115"/>
      <x:c r="Q371" s="117"/>
    </x:row>
    <x:row r="372">
      <x:c r="A372" s="114"/>
      <x:c r="B372" s="115"/>
      <x:c r="C372" s="115"/>
      <x:c r="D372" s="115"/>
      <x:c r="E372" s="115"/>
      <x:c r="F372" s="115"/>
      <x:c r="G372" s="134"/>
      <x:c r="H372" s="150"/>
      <x:c r="I372" s="146" t="str">
        <x:f>IF(E372="","",IFERROR(VLOOKUP(E372,'Course Catalog'!$A$6:$L$55,7,FALSE),0))</x:f>
      </x:c>
      <x:c r="J372" s="126" t="str">
        <x:f>IF(A372="","",IF(H372&gt;=I372,"Yes","No"))</x:f>
      </x:c>
      <x:c r="K372" s="151"/>
      <x:c r="L372" s="148" t="str">
        <x:f>IF(OR(A372="",K372=""),"",EDATE(K372,IFERROR(VLOOKUP(E372,'Course Catalog'!$A$6:$L$55,8,FALSE),'Settings'!$B$7)))</x:f>
      </x:c>
      <x:c r="M372" s="15" t="str">
        <x:f>IF(A372="","",IF(J372&lt;&gt;"Yes","NOT PASSED",IF(L372&lt;TODAY(),"EXPIRED","CURRENT")))</x:f>
      </x:c>
      <x:c r="N372" s="149" t="str">
        <x:f>IF(A372="","",IF(M372&lt;&gt;"CURRENT",0,IF(COUNTIFS('Role Requirements'!$A$6:$A$105,D372,'Role Requirements'!$B$6:$B$105,E372)+COUNTIFS('Role Requirements'!$A$6:$A$105,"All Officers",'Role Requirements'!$B$6:$B$105,E372)=0,0,IF(COUNTIFS($B$6:B372,B372,$D$6:D372,D372,$E$6:E372,E372,$M$6:M372,"CURRENT")=1,1,0))))</x:f>
      </x:c>
      <x:c r="O372" s="114"/>
      <x:c r="P372" s="115"/>
      <x:c r="Q372" s="117"/>
    </x:row>
    <x:row r="373">
      <x:c r="A373" s="114"/>
      <x:c r="B373" s="115"/>
      <x:c r="C373" s="115"/>
      <x:c r="D373" s="115"/>
      <x:c r="E373" s="115"/>
      <x:c r="F373" s="115"/>
      <x:c r="G373" s="134"/>
      <x:c r="H373" s="150"/>
      <x:c r="I373" s="146" t="str">
        <x:f>IF(E373="","",IFERROR(VLOOKUP(E373,'Course Catalog'!$A$6:$L$55,7,FALSE),0))</x:f>
      </x:c>
      <x:c r="J373" s="126" t="str">
        <x:f>IF(A373="","",IF(H373&gt;=I373,"Yes","No"))</x:f>
      </x:c>
      <x:c r="K373" s="151"/>
      <x:c r="L373" s="148" t="str">
        <x:f>IF(OR(A373="",K373=""),"",EDATE(K373,IFERROR(VLOOKUP(E373,'Course Catalog'!$A$6:$L$55,8,FALSE),'Settings'!$B$7)))</x:f>
      </x:c>
      <x:c r="M373" s="15" t="str">
        <x:f>IF(A373="","",IF(J373&lt;&gt;"Yes","NOT PASSED",IF(L373&lt;TODAY(),"EXPIRED","CURRENT")))</x:f>
      </x:c>
      <x:c r="N373" s="149" t="str">
        <x:f>IF(A373="","",IF(M373&lt;&gt;"CURRENT",0,IF(COUNTIFS('Role Requirements'!$A$6:$A$105,D373,'Role Requirements'!$B$6:$B$105,E373)+COUNTIFS('Role Requirements'!$A$6:$A$105,"All Officers",'Role Requirements'!$B$6:$B$105,E373)=0,0,IF(COUNTIFS($B$6:B373,B373,$D$6:D373,D373,$E$6:E373,E373,$M$6:M373,"CURRENT")=1,1,0))))</x:f>
      </x:c>
      <x:c r="O373" s="114"/>
      <x:c r="P373" s="115"/>
      <x:c r="Q373" s="117"/>
    </x:row>
    <x:row r="374">
      <x:c r="A374" s="114"/>
      <x:c r="B374" s="115"/>
      <x:c r="C374" s="115"/>
      <x:c r="D374" s="115"/>
      <x:c r="E374" s="115"/>
      <x:c r="F374" s="115"/>
      <x:c r="G374" s="134"/>
      <x:c r="H374" s="150"/>
      <x:c r="I374" s="146" t="str">
        <x:f>IF(E374="","",IFERROR(VLOOKUP(E374,'Course Catalog'!$A$6:$L$55,7,FALSE),0))</x:f>
      </x:c>
      <x:c r="J374" s="126" t="str">
        <x:f>IF(A374="","",IF(H374&gt;=I374,"Yes","No"))</x:f>
      </x:c>
      <x:c r="K374" s="151"/>
      <x:c r="L374" s="148" t="str">
        <x:f>IF(OR(A374="",K374=""),"",EDATE(K374,IFERROR(VLOOKUP(E374,'Course Catalog'!$A$6:$L$55,8,FALSE),'Settings'!$B$7)))</x:f>
      </x:c>
      <x:c r="M374" s="15" t="str">
        <x:f>IF(A374="","",IF(J374&lt;&gt;"Yes","NOT PASSED",IF(L374&lt;TODAY(),"EXPIRED","CURRENT")))</x:f>
      </x:c>
      <x:c r="N374" s="149" t="str">
        <x:f>IF(A374="","",IF(M374&lt;&gt;"CURRENT",0,IF(COUNTIFS('Role Requirements'!$A$6:$A$105,D374,'Role Requirements'!$B$6:$B$105,E374)+COUNTIFS('Role Requirements'!$A$6:$A$105,"All Officers",'Role Requirements'!$B$6:$B$105,E374)=0,0,IF(COUNTIFS($B$6:B374,B374,$D$6:D374,D374,$E$6:E374,E374,$M$6:M374,"CURRENT")=1,1,0))))</x:f>
      </x:c>
      <x:c r="O374" s="114"/>
      <x:c r="P374" s="115"/>
      <x:c r="Q374" s="117"/>
    </x:row>
    <x:row r="375">
      <x:c r="A375" s="114"/>
      <x:c r="B375" s="115"/>
      <x:c r="C375" s="115"/>
      <x:c r="D375" s="115"/>
      <x:c r="E375" s="115"/>
      <x:c r="F375" s="115"/>
      <x:c r="G375" s="134"/>
      <x:c r="H375" s="150"/>
      <x:c r="I375" s="146" t="str">
        <x:f>IF(E375="","",IFERROR(VLOOKUP(E375,'Course Catalog'!$A$6:$L$55,7,FALSE),0))</x:f>
      </x:c>
      <x:c r="J375" s="126" t="str">
        <x:f>IF(A375="","",IF(H375&gt;=I375,"Yes","No"))</x:f>
      </x:c>
      <x:c r="K375" s="151"/>
      <x:c r="L375" s="148" t="str">
        <x:f>IF(OR(A375="",K375=""),"",EDATE(K375,IFERROR(VLOOKUP(E375,'Course Catalog'!$A$6:$L$55,8,FALSE),'Settings'!$B$7)))</x:f>
      </x:c>
      <x:c r="M375" s="15" t="str">
        <x:f>IF(A375="","",IF(J375&lt;&gt;"Yes","NOT PASSED",IF(L375&lt;TODAY(),"EXPIRED","CURRENT")))</x:f>
      </x:c>
      <x:c r="N375" s="149" t="str">
        <x:f>IF(A375="","",IF(M375&lt;&gt;"CURRENT",0,IF(COUNTIFS('Role Requirements'!$A$6:$A$105,D375,'Role Requirements'!$B$6:$B$105,E375)+COUNTIFS('Role Requirements'!$A$6:$A$105,"All Officers",'Role Requirements'!$B$6:$B$105,E375)=0,0,IF(COUNTIFS($B$6:B375,B375,$D$6:D375,D375,$E$6:E375,E375,$M$6:M375,"CURRENT")=1,1,0))))</x:f>
      </x:c>
      <x:c r="O375" s="114"/>
      <x:c r="P375" s="115"/>
      <x:c r="Q375" s="117"/>
    </x:row>
    <x:row r="376">
      <x:c r="A376" s="114"/>
      <x:c r="B376" s="115"/>
      <x:c r="C376" s="115"/>
      <x:c r="D376" s="115"/>
      <x:c r="E376" s="115"/>
      <x:c r="F376" s="115"/>
      <x:c r="G376" s="134"/>
      <x:c r="H376" s="150"/>
      <x:c r="I376" s="146" t="str">
        <x:f>IF(E376="","",IFERROR(VLOOKUP(E376,'Course Catalog'!$A$6:$L$55,7,FALSE),0))</x:f>
      </x:c>
      <x:c r="J376" s="126" t="str">
        <x:f>IF(A376="","",IF(H376&gt;=I376,"Yes","No"))</x:f>
      </x:c>
      <x:c r="K376" s="151"/>
      <x:c r="L376" s="148" t="str">
        <x:f>IF(OR(A376="",K376=""),"",EDATE(K376,IFERROR(VLOOKUP(E376,'Course Catalog'!$A$6:$L$55,8,FALSE),'Settings'!$B$7)))</x:f>
      </x:c>
      <x:c r="M376" s="15" t="str">
        <x:f>IF(A376="","",IF(J376&lt;&gt;"Yes","NOT PASSED",IF(L376&lt;TODAY(),"EXPIRED","CURRENT")))</x:f>
      </x:c>
      <x:c r="N376" s="149" t="str">
        <x:f>IF(A376="","",IF(M376&lt;&gt;"CURRENT",0,IF(COUNTIFS('Role Requirements'!$A$6:$A$105,D376,'Role Requirements'!$B$6:$B$105,E376)+COUNTIFS('Role Requirements'!$A$6:$A$105,"All Officers",'Role Requirements'!$B$6:$B$105,E376)=0,0,IF(COUNTIFS($B$6:B376,B376,$D$6:D376,D376,$E$6:E376,E376,$M$6:M376,"CURRENT")=1,1,0))))</x:f>
      </x:c>
      <x:c r="O376" s="114"/>
      <x:c r="P376" s="115"/>
      <x:c r="Q376" s="117"/>
    </x:row>
    <x:row r="377">
      <x:c r="A377" s="114"/>
      <x:c r="B377" s="115"/>
      <x:c r="C377" s="115"/>
      <x:c r="D377" s="115"/>
      <x:c r="E377" s="115"/>
      <x:c r="F377" s="115"/>
      <x:c r="G377" s="134"/>
      <x:c r="H377" s="150"/>
      <x:c r="I377" s="146" t="str">
        <x:f>IF(E377="","",IFERROR(VLOOKUP(E377,'Course Catalog'!$A$6:$L$55,7,FALSE),0))</x:f>
      </x:c>
      <x:c r="J377" s="126" t="str">
        <x:f>IF(A377="","",IF(H377&gt;=I377,"Yes","No"))</x:f>
      </x:c>
      <x:c r="K377" s="151"/>
      <x:c r="L377" s="148" t="str">
        <x:f>IF(OR(A377="",K377=""),"",EDATE(K377,IFERROR(VLOOKUP(E377,'Course Catalog'!$A$6:$L$55,8,FALSE),'Settings'!$B$7)))</x:f>
      </x:c>
      <x:c r="M377" s="15" t="str">
        <x:f>IF(A377="","",IF(J377&lt;&gt;"Yes","NOT PASSED",IF(L377&lt;TODAY(),"EXPIRED","CURRENT")))</x:f>
      </x:c>
      <x:c r="N377" s="149" t="str">
        <x:f>IF(A377="","",IF(M377&lt;&gt;"CURRENT",0,IF(COUNTIFS('Role Requirements'!$A$6:$A$105,D377,'Role Requirements'!$B$6:$B$105,E377)+COUNTIFS('Role Requirements'!$A$6:$A$105,"All Officers",'Role Requirements'!$B$6:$B$105,E377)=0,0,IF(COUNTIFS($B$6:B377,B377,$D$6:D377,D377,$E$6:E377,E377,$M$6:M377,"CURRENT")=1,1,0))))</x:f>
      </x:c>
      <x:c r="O377" s="114"/>
      <x:c r="P377" s="115"/>
      <x:c r="Q377" s="117"/>
    </x:row>
    <x:row r="378">
      <x:c r="A378" s="114"/>
      <x:c r="B378" s="115"/>
      <x:c r="C378" s="115"/>
      <x:c r="D378" s="115"/>
      <x:c r="E378" s="115"/>
      <x:c r="F378" s="115"/>
      <x:c r="G378" s="134"/>
      <x:c r="H378" s="150"/>
      <x:c r="I378" s="146" t="str">
        <x:f>IF(E378="","",IFERROR(VLOOKUP(E378,'Course Catalog'!$A$6:$L$55,7,FALSE),0))</x:f>
      </x:c>
      <x:c r="J378" s="126" t="str">
        <x:f>IF(A378="","",IF(H378&gt;=I378,"Yes","No"))</x:f>
      </x:c>
      <x:c r="K378" s="151"/>
      <x:c r="L378" s="148" t="str">
        <x:f>IF(OR(A378="",K378=""),"",EDATE(K378,IFERROR(VLOOKUP(E378,'Course Catalog'!$A$6:$L$55,8,FALSE),'Settings'!$B$7)))</x:f>
      </x:c>
      <x:c r="M378" s="15" t="str">
        <x:f>IF(A378="","",IF(J378&lt;&gt;"Yes","NOT PASSED",IF(L378&lt;TODAY(),"EXPIRED","CURRENT")))</x:f>
      </x:c>
      <x:c r="N378" s="149" t="str">
        <x:f>IF(A378="","",IF(M378&lt;&gt;"CURRENT",0,IF(COUNTIFS('Role Requirements'!$A$6:$A$105,D378,'Role Requirements'!$B$6:$B$105,E378)+COUNTIFS('Role Requirements'!$A$6:$A$105,"All Officers",'Role Requirements'!$B$6:$B$105,E378)=0,0,IF(COUNTIFS($B$6:B378,B378,$D$6:D378,D378,$E$6:E378,E378,$M$6:M378,"CURRENT")=1,1,0))))</x:f>
      </x:c>
      <x:c r="O378" s="114"/>
      <x:c r="P378" s="115"/>
      <x:c r="Q378" s="117"/>
    </x:row>
    <x:row r="379">
      <x:c r="A379" s="114"/>
      <x:c r="B379" s="115"/>
      <x:c r="C379" s="115"/>
      <x:c r="D379" s="115"/>
      <x:c r="E379" s="115"/>
      <x:c r="F379" s="115"/>
      <x:c r="G379" s="134"/>
      <x:c r="H379" s="150"/>
      <x:c r="I379" s="146" t="str">
        <x:f>IF(E379="","",IFERROR(VLOOKUP(E379,'Course Catalog'!$A$6:$L$55,7,FALSE),0))</x:f>
      </x:c>
      <x:c r="J379" s="126" t="str">
        <x:f>IF(A379="","",IF(H379&gt;=I379,"Yes","No"))</x:f>
      </x:c>
      <x:c r="K379" s="151"/>
      <x:c r="L379" s="148" t="str">
        <x:f>IF(OR(A379="",K379=""),"",EDATE(K379,IFERROR(VLOOKUP(E379,'Course Catalog'!$A$6:$L$55,8,FALSE),'Settings'!$B$7)))</x:f>
      </x:c>
      <x:c r="M379" s="15" t="str">
        <x:f>IF(A379="","",IF(J379&lt;&gt;"Yes","NOT PASSED",IF(L379&lt;TODAY(),"EXPIRED","CURRENT")))</x:f>
      </x:c>
      <x:c r="N379" s="149" t="str">
        <x:f>IF(A379="","",IF(M379&lt;&gt;"CURRENT",0,IF(COUNTIFS('Role Requirements'!$A$6:$A$105,D379,'Role Requirements'!$B$6:$B$105,E379)+COUNTIFS('Role Requirements'!$A$6:$A$105,"All Officers",'Role Requirements'!$B$6:$B$105,E379)=0,0,IF(COUNTIFS($B$6:B379,B379,$D$6:D379,D379,$E$6:E379,E379,$M$6:M379,"CURRENT")=1,1,0))))</x:f>
      </x:c>
      <x:c r="O379" s="114"/>
      <x:c r="P379" s="115"/>
      <x:c r="Q379" s="117"/>
    </x:row>
    <x:row r="380">
      <x:c r="A380" s="114"/>
      <x:c r="B380" s="115"/>
      <x:c r="C380" s="115"/>
      <x:c r="D380" s="115"/>
      <x:c r="E380" s="115"/>
      <x:c r="F380" s="115"/>
      <x:c r="G380" s="134"/>
      <x:c r="H380" s="150"/>
      <x:c r="I380" s="146" t="str">
        <x:f>IF(E380="","",IFERROR(VLOOKUP(E380,'Course Catalog'!$A$6:$L$55,7,FALSE),0))</x:f>
      </x:c>
      <x:c r="J380" s="126" t="str">
        <x:f>IF(A380="","",IF(H380&gt;=I380,"Yes","No"))</x:f>
      </x:c>
      <x:c r="K380" s="151"/>
      <x:c r="L380" s="148" t="str">
        <x:f>IF(OR(A380="",K380=""),"",EDATE(K380,IFERROR(VLOOKUP(E380,'Course Catalog'!$A$6:$L$55,8,FALSE),'Settings'!$B$7)))</x:f>
      </x:c>
      <x:c r="M380" s="15" t="str">
        <x:f>IF(A380="","",IF(J380&lt;&gt;"Yes","NOT PASSED",IF(L380&lt;TODAY(),"EXPIRED","CURRENT")))</x:f>
      </x:c>
      <x:c r="N380" s="149" t="str">
        <x:f>IF(A380="","",IF(M380&lt;&gt;"CURRENT",0,IF(COUNTIFS('Role Requirements'!$A$6:$A$105,D380,'Role Requirements'!$B$6:$B$105,E380)+COUNTIFS('Role Requirements'!$A$6:$A$105,"All Officers",'Role Requirements'!$B$6:$B$105,E380)=0,0,IF(COUNTIFS($B$6:B380,B380,$D$6:D380,D380,$E$6:E380,E380,$M$6:M380,"CURRENT")=1,1,0))))</x:f>
      </x:c>
      <x:c r="O380" s="114"/>
      <x:c r="P380" s="115"/>
      <x:c r="Q380" s="117"/>
    </x:row>
    <x:row r="381">
      <x:c r="A381" s="114"/>
      <x:c r="B381" s="115"/>
      <x:c r="C381" s="115"/>
      <x:c r="D381" s="115"/>
      <x:c r="E381" s="115"/>
      <x:c r="F381" s="115"/>
      <x:c r="G381" s="134"/>
      <x:c r="H381" s="150"/>
      <x:c r="I381" s="146" t="str">
        <x:f>IF(E381="","",IFERROR(VLOOKUP(E381,'Course Catalog'!$A$6:$L$55,7,FALSE),0))</x:f>
      </x:c>
      <x:c r="J381" s="126" t="str">
        <x:f>IF(A381="","",IF(H381&gt;=I381,"Yes","No"))</x:f>
      </x:c>
      <x:c r="K381" s="151"/>
      <x:c r="L381" s="148" t="str">
        <x:f>IF(OR(A381="",K381=""),"",EDATE(K381,IFERROR(VLOOKUP(E381,'Course Catalog'!$A$6:$L$55,8,FALSE),'Settings'!$B$7)))</x:f>
      </x:c>
      <x:c r="M381" s="15" t="str">
        <x:f>IF(A381="","",IF(J381&lt;&gt;"Yes","NOT PASSED",IF(L381&lt;TODAY(),"EXPIRED","CURRENT")))</x:f>
      </x:c>
      <x:c r="N381" s="149" t="str">
        <x:f>IF(A381="","",IF(M381&lt;&gt;"CURRENT",0,IF(COUNTIFS('Role Requirements'!$A$6:$A$105,D381,'Role Requirements'!$B$6:$B$105,E381)+COUNTIFS('Role Requirements'!$A$6:$A$105,"All Officers",'Role Requirements'!$B$6:$B$105,E381)=0,0,IF(COUNTIFS($B$6:B381,B381,$D$6:D381,D381,$E$6:E381,E381,$M$6:M381,"CURRENT")=1,1,0))))</x:f>
      </x:c>
      <x:c r="O381" s="114"/>
      <x:c r="P381" s="115"/>
      <x:c r="Q381" s="117"/>
    </x:row>
    <x:row r="382">
      <x:c r="A382" s="114"/>
      <x:c r="B382" s="115"/>
      <x:c r="C382" s="115"/>
      <x:c r="D382" s="115"/>
      <x:c r="E382" s="115"/>
      <x:c r="F382" s="115"/>
      <x:c r="G382" s="134"/>
      <x:c r="H382" s="150"/>
      <x:c r="I382" s="146" t="str">
        <x:f>IF(E382="","",IFERROR(VLOOKUP(E382,'Course Catalog'!$A$6:$L$55,7,FALSE),0))</x:f>
      </x:c>
      <x:c r="J382" s="126" t="str">
        <x:f>IF(A382="","",IF(H382&gt;=I382,"Yes","No"))</x:f>
      </x:c>
      <x:c r="K382" s="151"/>
      <x:c r="L382" s="148" t="str">
        <x:f>IF(OR(A382="",K382=""),"",EDATE(K382,IFERROR(VLOOKUP(E382,'Course Catalog'!$A$6:$L$55,8,FALSE),'Settings'!$B$7)))</x:f>
      </x:c>
      <x:c r="M382" s="15" t="str">
        <x:f>IF(A382="","",IF(J382&lt;&gt;"Yes","NOT PASSED",IF(L382&lt;TODAY(),"EXPIRED","CURRENT")))</x:f>
      </x:c>
      <x:c r="N382" s="149" t="str">
        <x:f>IF(A382="","",IF(M382&lt;&gt;"CURRENT",0,IF(COUNTIFS('Role Requirements'!$A$6:$A$105,D382,'Role Requirements'!$B$6:$B$105,E382)+COUNTIFS('Role Requirements'!$A$6:$A$105,"All Officers",'Role Requirements'!$B$6:$B$105,E382)=0,0,IF(COUNTIFS($B$6:B382,B382,$D$6:D382,D382,$E$6:E382,E382,$M$6:M382,"CURRENT")=1,1,0))))</x:f>
      </x:c>
      <x:c r="O382" s="114"/>
      <x:c r="P382" s="115"/>
      <x:c r="Q382" s="117"/>
    </x:row>
    <x:row r="383">
      <x:c r="A383" s="114"/>
      <x:c r="B383" s="115"/>
      <x:c r="C383" s="115"/>
      <x:c r="D383" s="115"/>
      <x:c r="E383" s="115"/>
      <x:c r="F383" s="115"/>
      <x:c r="G383" s="134"/>
      <x:c r="H383" s="150"/>
      <x:c r="I383" s="146" t="str">
        <x:f>IF(E383="","",IFERROR(VLOOKUP(E383,'Course Catalog'!$A$6:$L$55,7,FALSE),0))</x:f>
      </x:c>
      <x:c r="J383" s="126" t="str">
        <x:f>IF(A383="","",IF(H383&gt;=I383,"Yes","No"))</x:f>
      </x:c>
      <x:c r="K383" s="151"/>
      <x:c r="L383" s="148" t="str">
        <x:f>IF(OR(A383="",K383=""),"",EDATE(K383,IFERROR(VLOOKUP(E383,'Course Catalog'!$A$6:$L$55,8,FALSE),'Settings'!$B$7)))</x:f>
      </x:c>
      <x:c r="M383" s="15" t="str">
        <x:f>IF(A383="","",IF(J383&lt;&gt;"Yes","NOT PASSED",IF(L383&lt;TODAY(),"EXPIRED","CURRENT")))</x:f>
      </x:c>
      <x:c r="N383" s="149" t="str">
        <x:f>IF(A383="","",IF(M383&lt;&gt;"CURRENT",0,IF(COUNTIFS('Role Requirements'!$A$6:$A$105,D383,'Role Requirements'!$B$6:$B$105,E383)+COUNTIFS('Role Requirements'!$A$6:$A$105,"All Officers",'Role Requirements'!$B$6:$B$105,E383)=0,0,IF(COUNTIFS($B$6:B383,B383,$D$6:D383,D383,$E$6:E383,E383,$M$6:M383,"CURRENT")=1,1,0))))</x:f>
      </x:c>
      <x:c r="O383" s="114"/>
      <x:c r="P383" s="115"/>
      <x:c r="Q383" s="117"/>
    </x:row>
    <x:row r="384">
      <x:c r="A384" s="114"/>
      <x:c r="B384" s="115"/>
      <x:c r="C384" s="115"/>
      <x:c r="D384" s="115"/>
      <x:c r="E384" s="115"/>
      <x:c r="F384" s="115"/>
      <x:c r="G384" s="134"/>
      <x:c r="H384" s="150"/>
      <x:c r="I384" s="146" t="str">
        <x:f>IF(E384="","",IFERROR(VLOOKUP(E384,'Course Catalog'!$A$6:$L$55,7,FALSE),0))</x:f>
      </x:c>
      <x:c r="J384" s="126" t="str">
        <x:f>IF(A384="","",IF(H384&gt;=I384,"Yes","No"))</x:f>
      </x:c>
      <x:c r="K384" s="151"/>
      <x:c r="L384" s="148" t="str">
        <x:f>IF(OR(A384="",K384=""),"",EDATE(K384,IFERROR(VLOOKUP(E384,'Course Catalog'!$A$6:$L$55,8,FALSE),'Settings'!$B$7)))</x:f>
      </x:c>
      <x:c r="M384" s="15" t="str">
        <x:f>IF(A384="","",IF(J384&lt;&gt;"Yes","NOT PASSED",IF(L384&lt;TODAY(),"EXPIRED","CURRENT")))</x:f>
      </x:c>
      <x:c r="N384" s="149" t="str">
        <x:f>IF(A384="","",IF(M384&lt;&gt;"CURRENT",0,IF(COUNTIFS('Role Requirements'!$A$6:$A$105,D384,'Role Requirements'!$B$6:$B$105,E384)+COUNTIFS('Role Requirements'!$A$6:$A$105,"All Officers",'Role Requirements'!$B$6:$B$105,E384)=0,0,IF(COUNTIFS($B$6:B384,B384,$D$6:D384,D384,$E$6:E384,E384,$M$6:M384,"CURRENT")=1,1,0))))</x:f>
      </x:c>
      <x:c r="O384" s="114"/>
      <x:c r="P384" s="115"/>
      <x:c r="Q384" s="117"/>
    </x:row>
    <x:row r="385">
      <x:c r="A385" s="114"/>
      <x:c r="B385" s="115"/>
      <x:c r="C385" s="115"/>
      <x:c r="D385" s="115"/>
      <x:c r="E385" s="115"/>
      <x:c r="F385" s="115"/>
      <x:c r="G385" s="134"/>
      <x:c r="H385" s="150"/>
      <x:c r="I385" s="146" t="str">
        <x:f>IF(E385="","",IFERROR(VLOOKUP(E385,'Course Catalog'!$A$6:$L$55,7,FALSE),0))</x:f>
      </x:c>
      <x:c r="J385" s="126" t="str">
        <x:f>IF(A385="","",IF(H385&gt;=I385,"Yes","No"))</x:f>
      </x:c>
      <x:c r="K385" s="151"/>
      <x:c r="L385" s="148" t="str">
        <x:f>IF(OR(A385="",K385=""),"",EDATE(K385,IFERROR(VLOOKUP(E385,'Course Catalog'!$A$6:$L$55,8,FALSE),'Settings'!$B$7)))</x:f>
      </x:c>
      <x:c r="M385" s="15" t="str">
        <x:f>IF(A385="","",IF(J385&lt;&gt;"Yes","NOT PASSED",IF(L385&lt;TODAY(),"EXPIRED","CURRENT")))</x:f>
      </x:c>
      <x:c r="N385" s="149" t="str">
        <x:f>IF(A385="","",IF(M385&lt;&gt;"CURRENT",0,IF(COUNTIFS('Role Requirements'!$A$6:$A$105,D385,'Role Requirements'!$B$6:$B$105,E385)+COUNTIFS('Role Requirements'!$A$6:$A$105,"All Officers",'Role Requirements'!$B$6:$B$105,E385)=0,0,IF(COUNTIFS($B$6:B385,B385,$D$6:D385,D385,$E$6:E385,E385,$M$6:M385,"CURRENT")=1,1,0))))</x:f>
      </x:c>
      <x:c r="O385" s="114"/>
      <x:c r="P385" s="115"/>
      <x:c r="Q385" s="117"/>
    </x:row>
    <x:row r="386">
      <x:c r="A386" s="114"/>
      <x:c r="B386" s="115"/>
      <x:c r="C386" s="115"/>
      <x:c r="D386" s="115"/>
      <x:c r="E386" s="115"/>
      <x:c r="F386" s="115"/>
      <x:c r="G386" s="134"/>
      <x:c r="H386" s="150"/>
      <x:c r="I386" s="146" t="str">
        <x:f>IF(E386="","",IFERROR(VLOOKUP(E386,'Course Catalog'!$A$6:$L$55,7,FALSE),0))</x:f>
      </x:c>
      <x:c r="J386" s="126" t="str">
        <x:f>IF(A386="","",IF(H386&gt;=I386,"Yes","No"))</x:f>
      </x:c>
      <x:c r="K386" s="151"/>
      <x:c r="L386" s="148" t="str">
        <x:f>IF(OR(A386="",K386=""),"",EDATE(K386,IFERROR(VLOOKUP(E386,'Course Catalog'!$A$6:$L$55,8,FALSE),'Settings'!$B$7)))</x:f>
      </x:c>
      <x:c r="M386" s="15" t="str">
        <x:f>IF(A386="","",IF(J386&lt;&gt;"Yes","NOT PASSED",IF(L386&lt;TODAY(),"EXPIRED","CURRENT")))</x:f>
      </x:c>
      <x:c r="N386" s="149" t="str">
        <x:f>IF(A386="","",IF(M386&lt;&gt;"CURRENT",0,IF(COUNTIFS('Role Requirements'!$A$6:$A$105,D386,'Role Requirements'!$B$6:$B$105,E386)+COUNTIFS('Role Requirements'!$A$6:$A$105,"All Officers",'Role Requirements'!$B$6:$B$105,E386)=0,0,IF(COUNTIFS($B$6:B386,B386,$D$6:D386,D386,$E$6:E386,E386,$M$6:M386,"CURRENT")=1,1,0))))</x:f>
      </x:c>
      <x:c r="O386" s="114"/>
      <x:c r="P386" s="115"/>
      <x:c r="Q386" s="117"/>
    </x:row>
    <x:row r="387">
      <x:c r="A387" s="114"/>
      <x:c r="B387" s="115"/>
      <x:c r="C387" s="115"/>
      <x:c r="D387" s="115"/>
      <x:c r="E387" s="115"/>
      <x:c r="F387" s="115"/>
      <x:c r="G387" s="134"/>
      <x:c r="H387" s="150"/>
      <x:c r="I387" s="146" t="str">
        <x:f>IF(E387="","",IFERROR(VLOOKUP(E387,'Course Catalog'!$A$6:$L$55,7,FALSE),0))</x:f>
      </x:c>
      <x:c r="J387" s="126" t="str">
        <x:f>IF(A387="","",IF(H387&gt;=I387,"Yes","No"))</x:f>
      </x:c>
      <x:c r="K387" s="151"/>
      <x:c r="L387" s="148" t="str">
        <x:f>IF(OR(A387="",K387=""),"",EDATE(K387,IFERROR(VLOOKUP(E387,'Course Catalog'!$A$6:$L$55,8,FALSE),'Settings'!$B$7)))</x:f>
      </x:c>
      <x:c r="M387" s="15" t="str">
        <x:f>IF(A387="","",IF(J387&lt;&gt;"Yes","NOT PASSED",IF(L387&lt;TODAY(),"EXPIRED","CURRENT")))</x:f>
      </x:c>
      <x:c r="N387" s="149" t="str">
        <x:f>IF(A387="","",IF(M387&lt;&gt;"CURRENT",0,IF(COUNTIFS('Role Requirements'!$A$6:$A$105,D387,'Role Requirements'!$B$6:$B$105,E387)+COUNTIFS('Role Requirements'!$A$6:$A$105,"All Officers",'Role Requirements'!$B$6:$B$105,E387)=0,0,IF(COUNTIFS($B$6:B387,B387,$D$6:D387,D387,$E$6:E387,E387,$M$6:M387,"CURRENT")=1,1,0))))</x:f>
      </x:c>
      <x:c r="O387" s="114"/>
      <x:c r="P387" s="115"/>
      <x:c r="Q387" s="117"/>
    </x:row>
    <x:row r="388">
      <x:c r="A388" s="114"/>
      <x:c r="B388" s="115"/>
      <x:c r="C388" s="115"/>
      <x:c r="D388" s="115"/>
      <x:c r="E388" s="115"/>
      <x:c r="F388" s="115"/>
      <x:c r="G388" s="134"/>
      <x:c r="H388" s="150"/>
      <x:c r="I388" s="146" t="str">
        <x:f>IF(E388="","",IFERROR(VLOOKUP(E388,'Course Catalog'!$A$6:$L$55,7,FALSE),0))</x:f>
      </x:c>
      <x:c r="J388" s="126" t="str">
        <x:f>IF(A388="","",IF(H388&gt;=I388,"Yes","No"))</x:f>
      </x:c>
      <x:c r="K388" s="151"/>
      <x:c r="L388" s="148" t="str">
        <x:f>IF(OR(A388="",K388=""),"",EDATE(K388,IFERROR(VLOOKUP(E388,'Course Catalog'!$A$6:$L$55,8,FALSE),'Settings'!$B$7)))</x:f>
      </x:c>
      <x:c r="M388" s="15" t="str">
        <x:f>IF(A388="","",IF(J388&lt;&gt;"Yes","NOT PASSED",IF(L388&lt;TODAY(),"EXPIRED","CURRENT")))</x:f>
      </x:c>
      <x:c r="N388" s="149" t="str">
        <x:f>IF(A388="","",IF(M388&lt;&gt;"CURRENT",0,IF(COUNTIFS('Role Requirements'!$A$6:$A$105,D388,'Role Requirements'!$B$6:$B$105,E388)+COUNTIFS('Role Requirements'!$A$6:$A$105,"All Officers",'Role Requirements'!$B$6:$B$105,E388)=0,0,IF(COUNTIFS($B$6:B388,B388,$D$6:D388,D388,$E$6:E388,E388,$M$6:M388,"CURRENT")=1,1,0))))</x:f>
      </x:c>
      <x:c r="O388" s="114"/>
      <x:c r="P388" s="115"/>
      <x:c r="Q388" s="117"/>
    </x:row>
    <x:row r="389">
      <x:c r="A389" s="114"/>
      <x:c r="B389" s="115"/>
      <x:c r="C389" s="115"/>
      <x:c r="D389" s="115"/>
      <x:c r="E389" s="115"/>
      <x:c r="F389" s="115"/>
      <x:c r="G389" s="134"/>
      <x:c r="H389" s="150"/>
      <x:c r="I389" s="146" t="str">
        <x:f>IF(E389="","",IFERROR(VLOOKUP(E389,'Course Catalog'!$A$6:$L$55,7,FALSE),0))</x:f>
      </x:c>
      <x:c r="J389" s="126" t="str">
        <x:f>IF(A389="","",IF(H389&gt;=I389,"Yes","No"))</x:f>
      </x:c>
      <x:c r="K389" s="151"/>
      <x:c r="L389" s="148" t="str">
        <x:f>IF(OR(A389="",K389=""),"",EDATE(K389,IFERROR(VLOOKUP(E389,'Course Catalog'!$A$6:$L$55,8,FALSE),'Settings'!$B$7)))</x:f>
      </x:c>
      <x:c r="M389" s="15" t="str">
        <x:f>IF(A389="","",IF(J389&lt;&gt;"Yes","NOT PASSED",IF(L389&lt;TODAY(),"EXPIRED","CURRENT")))</x:f>
      </x:c>
      <x:c r="N389" s="149" t="str">
        <x:f>IF(A389="","",IF(M389&lt;&gt;"CURRENT",0,IF(COUNTIFS('Role Requirements'!$A$6:$A$105,D389,'Role Requirements'!$B$6:$B$105,E389)+COUNTIFS('Role Requirements'!$A$6:$A$105,"All Officers",'Role Requirements'!$B$6:$B$105,E389)=0,0,IF(COUNTIFS($B$6:B389,B389,$D$6:D389,D389,$E$6:E389,E389,$M$6:M389,"CURRENT")=1,1,0))))</x:f>
      </x:c>
      <x:c r="O389" s="114"/>
      <x:c r="P389" s="115"/>
      <x:c r="Q389" s="117"/>
    </x:row>
    <x:row r="390">
      <x:c r="A390" s="114"/>
      <x:c r="B390" s="115"/>
      <x:c r="C390" s="115"/>
      <x:c r="D390" s="115"/>
      <x:c r="E390" s="115"/>
      <x:c r="F390" s="115"/>
      <x:c r="G390" s="134"/>
      <x:c r="H390" s="150"/>
      <x:c r="I390" s="146" t="str">
        <x:f>IF(E390="","",IFERROR(VLOOKUP(E390,'Course Catalog'!$A$6:$L$55,7,FALSE),0))</x:f>
      </x:c>
      <x:c r="J390" s="126" t="str">
        <x:f>IF(A390="","",IF(H390&gt;=I390,"Yes","No"))</x:f>
      </x:c>
      <x:c r="K390" s="151"/>
      <x:c r="L390" s="148" t="str">
        <x:f>IF(OR(A390="",K390=""),"",EDATE(K390,IFERROR(VLOOKUP(E390,'Course Catalog'!$A$6:$L$55,8,FALSE),'Settings'!$B$7)))</x:f>
      </x:c>
      <x:c r="M390" s="15" t="str">
        <x:f>IF(A390="","",IF(J390&lt;&gt;"Yes","NOT PASSED",IF(L390&lt;TODAY(),"EXPIRED","CURRENT")))</x:f>
      </x:c>
      <x:c r="N390" s="149" t="str">
        <x:f>IF(A390="","",IF(M390&lt;&gt;"CURRENT",0,IF(COUNTIFS('Role Requirements'!$A$6:$A$105,D390,'Role Requirements'!$B$6:$B$105,E390)+COUNTIFS('Role Requirements'!$A$6:$A$105,"All Officers",'Role Requirements'!$B$6:$B$105,E390)=0,0,IF(COUNTIFS($B$6:B390,B390,$D$6:D390,D390,$E$6:E390,E390,$M$6:M390,"CURRENT")=1,1,0))))</x:f>
      </x:c>
      <x:c r="O390" s="114"/>
      <x:c r="P390" s="115"/>
      <x:c r="Q390" s="117"/>
    </x:row>
    <x:row r="391">
      <x:c r="A391" s="114"/>
      <x:c r="B391" s="115"/>
      <x:c r="C391" s="115"/>
      <x:c r="D391" s="115"/>
      <x:c r="E391" s="115"/>
      <x:c r="F391" s="115"/>
      <x:c r="G391" s="134"/>
      <x:c r="H391" s="150"/>
      <x:c r="I391" s="146" t="str">
        <x:f>IF(E391="","",IFERROR(VLOOKUP(E391,'Course Catalog'!$A$6:$L$55,7,FALSE),0))</x:f>
      </x:c>
      <x:c r="J391" s="126" t="str">
        <x:f>IF(A391="","",IF(H391&gt;=I391,"Yes","No"))</x:f>
      </x:c>
      <x:c r="K391" s="151"/>
      <x:c r="L391" s="148" t="str">
        <x:f>IF(OR(A391="",K391=""),"",EDATE(K391,IFERROR(VLOOKUP(E391,'Course Catalog'!$A$6:$L$55,8,FALSE),'Settings'!$B$7)))</x:f>
      </x:c>
      <x:c r="M391" s="15" t="str">
        <x:f>IF(A391="","",IF(J391&lt;&gt;"Yes","NOT PASSED",IF(L391&lt;TODAY(),"EXPIRED","CURRENT")))</x:f>
      </x:c>
      <x:c r="N391" s="149" t="str">
        <x:f>IF(A391="","",IF(M391&lt;&gt;"CURRENT",0,IF(COUNTIFS('Role Requirements'!$A$6:$A$105,D391,'Role Requirements'!$B$6:$B$105,E391)+COUNTIFS('Role Requirements'!$A$6:$A$105,"All Officers",'Role Requirements'!$B$6:$B$105,E391)=0,0,IF(COUNTIFS($B$6:B391,B391,$D$6:D391,D391,$E$6:E391,E391,$M$6:M391,"CURRENT")=1,1,0))))</x:f>
      </x:c>
      <x:c r="O391" s="114"/>
      <x:c r="P391" s="115"/>
      <x:c r="Q391" s="117"/>
    </x:row>
    <x:row r="392">
      <x:c r="A392" s="114"/>
      <x:c r="B392" s="115"/>
      <x:c r="C392" s="115"/>
      <x:c r="D392" s="115"/>
      <x:c r="E392" s="115"/>
      <x:c r="F392" s="115"/>
      <x:c r="G392" s="134"/>
      <x:c r="H392" s="150"/>
      <x:c r="I392" s="146" t="str">
        <x:f>IF(E392="","",IFERROR(VLOOKUP(E392,'Course Catalog'!$A$6:$L$55,7,FALSE),0))</x:f>
      </x:c>
      <x:c r="J392" s="126" t="str">
        <x:f>IF(A392="","",IF(H392&gt;=I392,"Yes","No"))</x:f>
      </x:c>
      <x:c r="K392" s="151"/>
      <x:c r="L392" s="148" t="str">
        <x:f>IF(OR(A392="",K392=""),"",EDATE(K392,IFERROR(VLOOKUP(E392,'Course Catalog'!$A$6:$L$55,8,FALSE),'Settings'!$B$7)))</x:f>
      </x:c>
      <x:c r="M392" s="15" t="str">
        <x:f>IF(A392="","",IF(J392&lt;&gt;"Yes","NOT PASSED",IF(L392&lt;TODAY(),"EXPIRED","CURRENT")))</x:f>
      </x:c>
      <x:c r="N392" s="149" t="str">
        <x:f>IF(A392="","",IF(M392&lt;&gt;"CURRENT",0,IF(COUNTIFS('Role Requirements'!$A$6:$A$105,D392,'Role Requirements'!$B$6:$B$105,E392)+COUNTIFS('Role Requirements'!$A$6:$A$105,"All Officers",'Role Requirements'!$B$6:$B$105,E392)=0,0,IF(COUNTIFS($B$6:B392,B392,$D$6:D392,D392,$E$6:E392,E392,$M$6:M392,"CURRENT")=1,1,0))))</x:f>
      </x:c>
      <x:c r="O392" s="114"/>
      <x:c r="P392" s="115"/>
      <x:c r="Q392" s="117"/>
    </x:row>
    <x:row r="393">
      <x:c r="A393" s="114"/>
      <x:c r="B393" s="115"/>
      <x:c r="C393" s="115"/>
      <x:c r="D393" s="115"/>
      <x:c r="E393" s="115"/>
      <x:c r="F393" s="115"/>
      <x:c r="G393" s="134"/>
      <x:c r="H393" s="150"/>
      <x:c r="I393" s="146" t="str">
        <x:f>IF(E393="","",IFERROR(VLOOKUP(E393,'Course Catalog'!$A$6:$L$55,7,FALSE),0))</x:f>
      </x:c>
      <x:c r="J393" s="126" t="str">
        <x:f>IF(A393="","",IF(H393&gt;=I393,"Yes","No"))</x:f>
      </x:c>
      <x:c r="K393" s="151"/>
      <x:c r="L393" s="148" t="str">
        <x:f>IF(OR(A393="",K393=""),"",EDATE(K393,IFERROR(VLOOKUP(E393,'Course Catalog'!$A$6:$L$55,8,FALSE),'Settings'!$B$7)))</x:f>
      </x:c>
      <x:c r="M393" s="15" t="str">
        <x:f>IF(A393="","",IF(J393&lt;&gt;"Yes","NOT PASSED",IF(L393&lt;TODAY(),"EXPIRED","CURRENT")))</x:f>
      </x:c>
      <x:c r="N393" s="149" t="str">
        <x:f>IF(A393="","",IF(M393&lt;&gt;"CURRENT",0,IF(COUNTIFS('Role Requirements'!$A$6:$A$105,D393,'Role Requirements'!$B$6:$B$105,E393)+COUNTIFS('Role Requirements'!$A$6:$A$105,"All Officers",'Role Requirements'!$B$6:$B$105,E393)=0,0,IF(COUNTIFS($B$6:B393,B393,$D$6:D393,D393,$E$6:E393,E393,$M$6:M393,"CURRENT")=1,1,0))))</x:f>
      </x:c>
      <x:c r="O393" s="114"/>
      <x:c r="P393" s="115"/>
      <x:c r="Q393" s="117"/>
    </x:row>
    <x:row r="394">
      <x:c r="A394" s="114"/>
      <x:c r="B394" s="115"/>
      <x:c r="C394" s="115"/>
      <x:c r="D394" s="115"/>
      <x:c r="E394" s="115"/>
      <x:c r="F394" s="115"/>
      <x:c r="G394" s="134"/>
      <x:c r="H394" s="150"/>
      <x:c r="I394" s="146" t="str">
        <x:f>IF(E394="","",IFERROR(VLOOKUP(E394,'Course Catalog'!$A$6:$L$55,7,FALSE),0))</x:f>
      </x:c>
      <x:c r="J394" s="126" t="str">
        <x:f>IF(A394="","",IF(H394&gt;=I394,"Yes","No"))</x:f>
      </x:c>
      <x:c r="K394" s="151"/>
      <x:c r="L394" s="148" t="str">
        <x:f>IF(OR(A394="",K394=""),"",EDATE(K394,IFERROR(VLOOKUP(E394,'Course Catalog'!$A$6:$L$55,8,FALSE),'Settings'!$B$7)))</x:f>
      </x:c>
      <x:c r="M394" s="15" t="str">
        <x:f>IF(A394="","",IF(J394&lt;&gt;"Yes","NOT PASSED",IF(L394&lt;TODAY(),"EXPIRED","CURRENT")))</x:f>
      </x:c>
      <x:c r="N394" s="149" t="str">
        <x:f>IF(A394="","",IF(M394&lt;&gt;"CURRENT",0,IF(COUNTIFS('Role Requirements'!$A$6:$A$105,D394,'Role Requirements'!$B$6:$B$105,E394)+COUNTIFS('Role Requirements'!$A$6:$A$105,"All Officers",'Role Requirements'!$B$6:$B$105,E394)=0,0,IF(COUNTIFS($B$6:B394,B394,$D$6:D394,D394,$E$6:E394,E394,$M$6:M394,"CURRENT")=1,1,0))))</x:f>
      </x:c>
      <x:c r="O394" s="114"/>
      <x:c r="P394" s="115"/>
      <x:c r="Q394" s="117"/>
    </x:row>
    <x:row r="395">
      <x:c r="A395" s="114"/>
      <x:c r="B395" s="115"/>
      <x:c r="C395" s="115"/>
      <x:c r="D395" s="115"/>
      <x:c r="E395" s="115"/>
      <x:c r="F395" s="115"/>
      <x:c r="G395" s="134"/>
      <x:c r="H395" s="150"/>
      <x:c r="I395" s="146" t="str">
        <x:f>IF(E395="","",IFERROR(VLOOKUP(E395,'Course Catalog'!$A$6:$L$55,7,FALSE),0))</x:f>
      </x:c>
      <x:c r="J395" s="126" t="str">
        <x:f>IF(A395="","",IF(H395&gt;=I395,"Yes","No"))</x:f>
      </x:c>
      <x:c r="K395" s="151"/>
      <x:c r="L395" s="148" t="str">
        <x:f>IF(OR(A395="",K395=""),"",EDATE(K395,IFERROR(VLOOKUP(E395,'Course Catalog'!$A$6:$L$55,8,FALSE),'Settings'!$B$7)))</x:f>
      </x:c>
      <x:c r="M395" s="15" t="str">
        <x:f>IF(A395="","",IF(J395&lt;&gt;"Yes","NOT PASSED",IF(L395&lt;TODAY(),"EXPIRED","CURRENT")))</x:f>
      </x:c>
      <x:c r="N395" s="149" t="str">
        <x:f>IF(A395="","",IF(M395&lt;&gt;"CURRENT",0,IF(COUNTIFS('Role Requirements'!$A$6:$A$105,D395,'Role Requirements'!$B$6:$B$105,E395)+COUNTIFS('Role Requirements'!$A$6:$A$105,"All Officers",'Role Requirements'!$B$6:$B$105,E395)=0,0,IF(COUNTIFS($B$6:B395,B395,$D$6:D395,D395,$E$6:E395,E395,$M$6:M395,"CURRENT")=1,1,0))))</x:f>
      </x:c>
      <x:c r="O395" s="114"/>
      <x:c r="P395" s="115"/>
      <x:c r="Q395" s="117"/>
    </x:row>
    <x:row r="396">
      <x:c r="A396" s="114"/>
      <x:c r="B396" s="115"/>
      <x:c r="C396" s="115"/>
      <x:c r="D396" s="115"/>
      <x:c r="E396" s="115"/>
      <x:c r="F396" s="115"/>
      <x:c r="G396" s="134"/>
      <x:c r="H396" s="150"/>
      <x:c r="I396" s="146" t="str">
        <x:f>IF(E396="","",IFERROR(VLOOKUP(E396,'Course Catalog'!$A$6:$L$55,7,FALSE),0))</x:f>
      </x:c>
      <x:c r="J396" s="126" t="str">
        <x:f>IF(A396="","",IF(H396&gt;=I396,"Yes","No"))</x:f>
      </x:c>
      <x:c r="K396" s="151"/>
      <x:c r="L396" s="148" t="str">
        <x:f>IF(OR(A396="",K396=""),"",EDATE(K396,IFERROR(VLOOKUP(E396,'Course Catalog'!$A$6:$L$55,8,FALSE),'Settings'!$B$7)))</x:f>
      </x:c>
      <x:c r="M396" s="15" t="str">
        <x:f>IF(A396="","",IF(J396&lt;&gt;"Yes","NOT PASSED",IF(L396&lt;TODAY(),"EXPIRED","CURRENT")))</x:f>
      </x:c>
      <x:c r="N396" s="149" t="str">
        <x:f>IF(A396="","",IF(M396&lt;&gt;"CURRENT",0,IF(COUNTIFS('Role Requirements'!$A$6:$A$105,D396,'Role Requirements'!$B$6:$B$105,E396)+COUNTIFS('Role Requirements'!$A$6:$A$105,"All Officers",'Role Requirements'!$B$6:$B$105,E396)=0,0,IF(COUNTIFS($B$6:B396,B396,$D$6:D396,D396,$E$6:E396,E396,$M$6:M396,"CURRENT")=1,1,0))))</x:f>
      </x:c>
      <x:c r="O396" s="114"/>
      <x:c r="P396" s="115"/>
      <x:c r="Q396" s="117"/>
    </x:row>
    <x:row r="397">
      <x:c r="A397" s="114"/>
      <x:c r="B397" s="115"/>
      <x:c r="C397" s="115"/>
      <x:c r="D397" s="115"/>
      <x:c r="E397" s="115"/>
      <x:c r="F397" s="115"/>
      <x:c r="G397" s="134"/>
      <x:c r="H397" s="150"/>
      <x:c r="I397" s="146" t="str">
        <x:f>IF(E397="","",IFERROR(VLOOKUP(E397,'Course Catalog'!$A$6:$L$55,7,FALSE),0))</x:f>
      </x:c>
      <x:c r="J397" s="126" t="str">
        <x:f>IF(A397="","",IF(H397&gt;=I397,"Yes","No"))</x:f>
      </x:c>
      <x:c r="K397" s="151"/>
      <x:c r="L397" s="148" t="str">
        <x:f>IF(OR(A397="",K397=""),"",EDATE(K397,IFERROR(VLOOKUP(E397,'Course Catalog'!$A$6:$L$55,8,FALSE),'Settings'!$B$7)))</x:f>
      </x:c>
      <x:c r="M397" s="15" t="str">
        <x:f>IF(A397="","",IF(J397&lt;&gt;"Yes","NOT PASSED",IF(L397&lt;TODAY(),"EXPIRED","CURRENT")))</x:f>
      </x:c>
      <x:c r="N397" s="149" t="str">
        <x:f>IF(A397="","",IF(M397&lt;&gt;"CURRENT",0,IF(COUNTIFS('Role Requirements'!$A$6:$A$105,D397,'Role Requirements'!$B$6:$B$105,E397)+COUNTIFS('Role Requirements'!$A$6:$A$105,"All Officers",'Role Requirements'!$B$6:$B$105,E397)=0,0,IF(COUNTIFS($B$6:B397,B397,$D$6:D397,D397,$E$6:E397,E397,$M$6:M397,"CURRENT")=1,1,0))))</x:f>
      </x:c>
      <x:c r="O397" s="114"/>
      <x:c r="P397" s="115"/>
      <x:c r="Q397" s="117"/>
    </x:row>
    <x:row r="398">
      <x:c r="A398" s="114"/>
      <x:c r="B398" s="115"/>
      <x:c r="C398" s="115"/>
      <x:c r="D398" s="115"/>
      <x:c r="E398" s="115"/>
      <x:c r="F398" s="115"/>
      <x:c r="G398" s="134"/>
      <x:c r="H398" s="150"/>
      <x:c r="I398" s="146" t="str">
        <x:f>IF(E398="","",IFERROR(VLOOKUP(E398,'Course Catalog'!$A$6:$L$55,7,FALSE),0))</x:f>
      </x:c>
      <x:c r="J398" s="126" t="str">
        <x:f>IF(A398="","",IF(H398&gt;=I398,"Yes","No"))</x:f>
      </x:c>
      <x:c r="K398" s="151"/>
      <x:c r="L398" s="148" t="str">
        <x:f>IF(OR(A398="",K398=""),"",EDATE(K398,IFERROR(VLOOKUP(E398,'Course Catalog'!$A$6:$L$55,8,FALSE),'Settings'!$B$7)))</x:f>
      </x:c>
      <x:c r="M398" s="15" t="str">
        <x:f>IF(A398="","",IF(J398&lt;&gt;"Yes","NOT PASSED",IF(L398&lt;TODAY(),"EXPIRED","CURRENT")))</x:f>
      </x:c>
      <x:c r="N398" s="149" t="str">
        <x:f>IF(A398="","",IF(M398&lt;&gt;"CURRENT",0,IF(COUNTIFS('Role Requirements'!$A$6:$A$105,D398,'Role Requirements'!$B$6:$B$105,E398)+COUNTIFS('Role Requirements'!$A$6:$A$105,"All Officers",'Role Requirements'!$B$6:$B$105,E398)=0,0,IF(COUNTIFS($B$6:B398,B398,$D$6:D398,D398,$E$6:E398,E398,$M$6:M398,"CURRENT")=1,1,0))))</x:f>
      </x:c>
      <x:c r="O398" s="114"/>
      <x:c r="P398" s="115"/>
      <x:c r="Q398" s="117"/>
    </x:row>
    <x:row r="399">
      <x:c r="A399" s="114"/>
      <x:c r="B399" s="115"/>
      <x:c r="C399" s="115"/>
      <x:c r="D399" s="115"/>
      <x:c r="E399" s="115"/>
      <x:c r="F399" s="115"/>
      <x:c r="G399" s="134"/>
      <x:c r="H399" s="150"/>
      <x:c r="I399" s="146" t="str">
        <x:f>IF(E399="","",IFERROR(VLOOKUP(E399,'Course Catalog'!$A$6:$L$55,7,FALSE),0))</x:f>
      </x:c>
      <x:c r="J399" s="126" t="str">
        <x:f>IF(A399="","",IF(H399&gt;=I399,"Yes","No"))</x:f>
      </x:c>
      <x:c r="K399" s="151"/>
      <x:c r="L399" s="148" t="str">
        <x:f>IF(OR(A399="",K399=""),"",EDATE(K399,IFERROR(VLOOKUP(E399,'Course Catalog'!$A$6:$L$55,8,FALSE),'Settings'!$B$7)))</x:f>
      </x:c>
      <x:c r="M399" s="15" t="str">
        <x:f>IF(A399="","",IF(J399&lt;&gt;"Yes","NOT PASSED",IF(L399&lt;TODAY(),"EXPIRED","CURRENT")))</x:f>
      </x:c>
      <x:c r="N399" s="149" t="str">
        <x:f>IF(A399="","",IF(M399&lt;&gt;"CURRENT",0,IF(COUNTIFS('Role Requirements'!$A$6:$A$105,D399,'Role Requirements'!$B$6:$B$105,E399)+COUNTIFS('Role Requirements'!$A$6:$A$105,"All Officers",'Role Requirements'!$B$6:$B$105,E399)=0,0,IF(COUNTIFS($B$6:B399,B399,$D$6:D399,D399,$E$6:E399,E399,$M$6:M399,"CURRENT")=1,1,0))))</x:f>
      </x:c>
      <x:c r="O399" s="114"/>
      <x:c r="P399" s="115"/>
      <x:c r="Q399" s="117"/>
    </x:row>
    <x:row r="400">
      <x:c r="A400" s="114"/>
      <x:c r="B400" s="115"/>
      <x:c r="C400" s="115"/>
      <x:c r="D400" s="115"/>
      <x:c r="E400" s="115"/>
      <x:c r="F400" s="115"/>
      <x:c r="G400" s="134"/>
      <x:c r="H400" s="150"/>
      <x:c r="I400" s="146" t="str">
        <x:f>IF(E400="","",IFERROR(VLOOKUP(E400,'Course Catalog'!$A$6:$L$55,7,FALSE),0))</x:f>
      </x:c>
      <x:c r="J400" s="126" t="str">
        <x:f>IF(A400="","",IF(H400&gt;=I400,"Yes","No"))</x:f>
      </x:c>
      <x:c r="K400" s="151"/>
      <x:c r="L400" s="148" t="str">
        <x:f>IF(OR(A400="",K400=""),"",EDATE(K400,IFERROR(VLOOKUP(E400,'Course Catalog'!$A$6:$L$55,8,FALSE),'Settings'!$B$7)))</x:f>
      </x:c>
      <x:c r="M400" s="15" t="str">
        <x:f>IF(A400="","",IF(J400&lt;&gt;"Yes","NOT PASSED",IF(L400&lt;TODAY(),"EXPIRED","CURRENT")))</x:f>
      </x:c>
      <x:c r="N400" s="149" t="str">
        <x:f>IF(A400="","",IF(M400&lt;&gt;"CURRENT",0,IF(COUNTIFS('Role Requirements'!$A$6:$A$105,D400,'Role Requirements'!$B$6:$B$105,E400)+COUNTIFS('Role Requirements'!$A$6:$A$105,"All Officers",'Role Requirements'!$B$6:$B$105,E400)=0,0,IF(COUNTIFS($B$6:B400,B400,$D$6:D400,D400,$E$6:E400,E400,$M$6:M400,"CURRENT")=1,1,0))))</x:f>
      </x:c>
      <x:c r="O400" s="114"/>
      <x:c r="P400" s="115"/>
      <x:c r="Q400" s="117"/>
    </x:row>
    <x:row r="401">
      <x:c r="A401" s="114"/>
      <x:c r="B401" s="115"/>
      <x:c r="C401" s="115"/>
      <x:c r="D401" s="115"/>
      <x:c r="E401" s="115"/>
      <x:c r="F401" s="115"/>
      <x:c r="G401" s="134"/>
      <x:c r="H401" s="150"/>
      <x:c r="I401" s="146" t="str">
        <x:f>IF(E401="","",IFERROR(VLOOKUP(E401,'Course Catalog'!$A$6:$L$55,7,FALSE),0))</x:f>
      </x:c>
      <x:c r="J401" s="126" t="str">
        <x:f>IF(A401="","",IF(H401&gt;=I401,"Yes","No"))</x:f>
      </x:c>
      <x:c r="K401" s="151"/>
      <x:c r="L401" s="148" t="str">
        <x:f>IF(OR(A401="",K401=""),"",EDATE(K401,IFERROR(VLOOKUP(E401,'Course Catalog'!$A$6:$L$55,8,FALSE),'Settings'!$B$7)))</x:f>
      </x:c>
      <x:c r="M401" s="15" t="str">
        <x:f>IF(A401="","",IF(J401&lt;&gt;"Yes","NOT PASSED",IF(L401&lt;TODAY(),"EXPIRED","CURRENT")))</x:f>
      </x:c>
      <x:c r="N401" s="149" t="str">
        <x:f>IF(A401="","",IF(M401&lt;&gt;"CURRENT",0,IF(COUNTIFS('Role Requirements'!$A$6:$A$105,D401,'Role Requirements'!$B$6:$B$105,E401)+COUNTIFS('Role Requirements'!$A$6:$A$105,"All Officers",'Role Requirements'!$B$6:$B$105,E401)=0,0,IF(COUNTIFS($B$6:B401,B401,$D$6:D401,D401,$E$6:E401,E401,$M$6:M401,"CURRENT")=1,1,0))))</x:f>
      </x:c>
      <x:c r="O401" s="114"/>
      <x:c r="P401" s="115"/>
      <x:c r="Q401" s="117"/>
    </x:row>
    <x:row r="402">
      <x:c r="A402" s="114"/>
      <x:c r="B402" s="115"/>
      <x:c r="C402" s="115"/>
      <x:c r="D402" s="115"/>
      <x:c r="E402" s="115"/>
      <x:c r="F402" s="115"/>
      <x:c r="G402" s="134"/>
      <x:c r="H402" s="150"/>
      <x:c r="I402" s="146" t="str">
        <x:f>IF(E402="","",IFERROR(VLOOKUP(E402,'Course Catalog'!$A$6:$L$55,7,FALSE),0))</x:f>
      </x:c>
      <x:c r="J402" s="126" t="str">
        <x:f>IF(A402="","",IF(H402&gt;=I402,"Yes","No"))</x:f>
      </x:c>
      <x:c r="K402" s="151"/>
      <x:c r="L402" s="148" t="str">
        <x:f>IF(OR(A402="",K402=""),"",EDATE(K402,IFERROR(VLOOKUP(E402,'Course Catalog'!$A$6:$L$55,8,FALSE),'Settings'!$B$7)))</x:f>
      </x:c>
      <x:c r="M402" s="15" t="str">
        <x:f>IF(A402="","",IF(J402&lt;&gt;"Yes","NOT PASSED",IF(L402&lt;TODAY(),"EXPIRED","CURRENT")))</x:f>
      </x:c>
      <x:c r="N402" s="149" t="str">
        <x:f>IF(A402="","",IF(M402&lt;&gt;"CURRENT",0,IF(COUNTIFS('Role Requirements'!$A$6:$A$105,D402,'Role Requirements'!$B$6:$B$105,E402)+COUNTIFS('Role Requirements'!$A$6:$A$105,"All Officers",'Role Requirements'!$B$6:$B$105,E402)=0,0,IF(COUNTIFS($B$6:B402,B402,$D$6:D402,D402,$E$6:E402,E402,$M$6:M402,"CURRENT")=1,1,0))))</x:f>
      </x:c>
      <x:c r="O402" s="114"/>
      <x:c r="P402" s="115"/>
      <x:c r="Q402" s="117"/>
    </x:row>
    <x:row r="403">
      <x:c r="A403" s="114"/>
      <x:c r="B403" s="115"/>
      <x:c r="C403" s="115"/>
      <x:c r="D403" s="115"/>
      <x:c r="E403" s="115"/>
      <x:c r="F403" s="115"/>
      <x:c r="G403" s="134"/>
      <x:c r="H403" s="150"/>
      <x:c r="I403" s="146" t="str">
        <x:f>IF(E403="","",IFERROR(VLOOKUP(E403,'Course Catalog'!$A$6:$L$55,7,FALSE),0))</x:f>
      </x:c>
      <x:c r="J403" s="126" t="str">
        <x:f>IF(A403="","",IF(H403&gt;=I403,"Yes","No"))</x:f>
      </x:c>
      <x:c r="K403" s="151"/>
      <x:c r="L403" s="148" t="str">
        <x:f>IF(OR(A403="",K403=""),"",EDATE(K403,IFERROR(VLOOKUP(E403,'Course Catalog'!$A$6:$L$55,8,FALSE),'Settings'!$B$7)))</x:f>
      </x:c>
      <x:c r="M403" s="15" t="str">
        <x:f>IF(A403="","",IF(J403&lt;&gt;"Yes","NOT PASSED",IF(L403&lt;TODAY(),"EXPIRED","CURRENT")))</x:f>
      </x:c>
      <x:c r="N403" s="149" t="str">
        <x:f>IF(A403="","",IF(M403&lt;&gt;"CURRENT",0,IF(COUNTIFS('Role Requirements'!$A$6:$A$105,D403,'Role Requirements'!$B$6:$B$105,E403)+COUNTIFS('Role Requirements'!$A$6:$A$105,"All Officers",'Role Requirements'!$B$6:$B$105,E403)=0,0,IF(COUNTIFS($B$6:B403,B403,$D$6:D403,D403,$E$6:E403,E403,$M$6:M403,"CURRENT")=1,1,0))))</x:f>
      </x:c>
      <x:c r="O403" s="114"/>
      <x:c r="P403" s="115"/>
      <x:c r="Q403" s="117"/>
    </x:row>
    <x:row r="404">
      <x:c r="A404" s="114"/>
      <x:c r="B404" s="115"/>
      <x:c r="C404" s="115"/>
      <x:c r="D404" s="115"/>
      <x:c r="E404" s="115"/>
      <x:c r="F404" s="115"/>
      <x:c r="G404" s="134"/>
      <x:c r="H404" s="150"/>
      <x:c r="I404" s="146" t="str">
        <x:f>IF(E404="","",IFERROR(VLOOKUP(E404,'Course Catalog'!$A$6:$L$55,7,FALSE),0))</x:f>
      </x:c>
      <x:c r="J404" s="126" t="str">
        <x:f>IF(A404="","",IF(H404&gt;=I404,"Yes","No"))</x:f>
      </x:c>
      <x:c r="K404" s="151"/>
      <x:c r="L404" s="148" t="str">
        <x:f>IF(OR(A404="",K404=""),"",EDATE(K404,IFERROR(VLOOKUP(E404,'Course Catalog'!$A$6:$L$55,8,FALSE),'Settings'!$B$7)))</x:f>
      </x:c>
      <x:c r="M404" s="15" t="str">
        <x:f>IF(A404="","",IF(J404&lt;&gt;"Yes","NOT PASSED",IF(L404&lt;TODAY(),"EXPIRED","CURRENT")))</x:f>
      </x:c>
      <x:c r="N404" s="149" t="str">
        <x:f>IF(A404="","",IF(M404&lt;&gt;"CURRENT",0,IF(COUNTIFS('Role Requirements'!$A$6:$A$105,D404,'Role Requirements'!$B$6:$B$105,E404)+COUNTIFS('Role Requirements'!$A$6:$A$105,"All Officers",'Role Requirements'!$B$6:$B$105,E404)=0,0,IF(COUNTIFS($B$6:B404,B404,$D$6:D404,D404,$E$6:E404,E404,$M$6:M404,"CURRENT")=1,1,0))))</x:f>
      </x:c>
      <x:c r="O404" s="114"/>
      <x:c r="P404" s="115"/>
      <x:c r="Q404" s="117"/>
    </x:row>
    <x:row r="405">
      <x:c r="A405" s="114"/>
      <x:c r="B405" s="115"/>
      <x:c r="C405" s="115"/>
      <x:c r="D405" s="115"/>
      <x:c r="E405" s="115"/>
      <x:c r="F405" s="115"/>
      <x:c r="G405" s="134"/>
      <x:c r="H405" s="150"/>
      <x:c r="I405" s="146" t="str">
        <x:f>IF(E405="","",IFERROR(VLOOKUP(E405,'Course Catalog'!$A$6:$L$55,7,FALSE),0))</x:f>
      </x:c>
      <x:c r="J405" s="126" t="str">
        <x:f>IF(A405="","",IF(H405&gt;=I405,"Yes","No"))</x:f>
      </x:c>
      <x:c r="K405" s="151"/>
      <x:c r="L405" s="148" t="str">
        <x:f>IF(OR(A405="",K405=""),"",EDATE(K405,IFERROR(VLOOKUP(E405,'Course Catalog'!$A$6:$L$55,8,FALSE),'Settings'!$B$7)))</x:f>
      </x:c>
      <x:c r="M405" s="15" t="str">
        <x:f>IF(A405="","",IF(J405&lt;&gt;"Yes","NOT PASSED",IF(L405&lt;TODAY(),"EXPIRED","CURRENT")))</x:f>
      </x:c>
      <x:c r="N405" s="149" t="str">
        <x:f>IF(A405="","",IF(M405&lt;&gt;"CURRENT",0,IF(COUNTIFS('Role Requirements'!$A$6:$A$105,D405,'Role Requirements'!$B$6:$B$105,E405)+COUNTIFS('Role Requirements'!$A$6:$A$105,"All Officers",'Role Requirements'!$B$6:$B$105,E405)=0,0,IF(COUNTIFS($B$6:B405,B405,$D$6:D405,D405,$E$6:E405,E405,$M$6:M405,"CURRENT")=1,1,0))))</x:f>
      </x:c>
      <x:c r="O405" s="114"/>
      <x:c r="P405" s="115"/>
      <x:c r="Q405" s="117"/>
    </x:row>
    <x:row r="406">
      <x:c r="A406" s="114"/>
      <x:c r="B406" s="115"/>
      <x:c r="C406" s="115"/>
      <x:c r="D406" s="115"/>
      <x:c r="E406" s="115"/>
      <x:c r="F406" s="115"/>
      <x:c r="G406" s="134"/>
      <x:c r="H406" s="150"/>
      <x:c r="I406" s="146" t="str">
        <x:f>IF(E406="","",IFERROR(VLOOKUP(E406,'Course Catalog'!$A$6:$L$55,7,FALSE),0))</x:f>
      </x:c>
      <x:c r="J406" s="126" t="str">
        <x:f>IF(A406="","",IF(H406&gt;=I406,"Yes","No"))</x:f>
      </x:c>
      <x:c r="K406" s="151"/>
      <x:c r="L406" s="148" t="str">
        <x:f>IF(OR(A406="",K406=""),"",EDATE(K406,IFERROR(VLOOKUP(E406,'Course Catalog'!$A$6:$L$55,8,FALSE),'Settings'!$B$7)))</x:f>
      </x:c>
      <x:c r="M406" s="15" t="str">
        <x:f>IF(A406="","",IF(J406&lt;&gt;"Yes","NOT PASSED",IF(L406&lt;TODAY(),"EXPIRED","CURRENT")))</x:f>
      </x:c>
      <x:c r="N406" s="149" t="str">
        <x:f>IF(A406="","",IF(M406&lt;&gt;"CURRENT",0,IF(COUNTIFS('Role Requirements'!$A$6:$A$105,D406,'Role Requirements'!$B$6:$B$105,E406)+COUNTIFS('Role Requirements'!$A$6:$A$105,"All Officers",'Role Requirements'!$B$6:$B$105,E406)=0,0,IF(COUNTIFS($B$6:B406,B406,$D$6:D406,D406,$E$6:E406,E406,$M$6:M406,"CURRENT")=1,1,0))))</x:f>
      </x:c>
      <x:c r="O406" s="114"/>
      <x:c r="P406" s="115"/>
      <x:c r="Q406" s="117"/>
    </x:row>
    <x:row r="407">
      <x:c r="A407" s="114"/>
      <x:c r="B407" s="115"/>
      <x:c r="C407" s="115"/>
      <x:c r="D407" s="115"/>
      <x:c r="E407" s="115"/>
      <x:c r="F407" s="115"/>
      <x:c r="G407" s="134"/>
      <x:c r="H407" s="150"/>
      <x:c r="I407" s="146" t="str">
        <x:f>IF(E407="","",IFERROR(VLOOKUP(E407,'Course Catalog'!$A$6:$L$55,7,FALSE),0))</x:f>
      </x:c>
      <x:c r="J407" s="126" t="str">
        <x:f>IF(A407="","",IF(H407&gt;=I407,"Yes","No"))</x:f>
      </x:c>
      <x:c r="K407" s="151"/>
      <x:c r="L407" s="148" t="str">
        <x:f>IF(OR(A407="",K407=""),"",EDATE(K407,IFERROR(VLOOKUP(E407,'Course Catalog'!$A$6:$L$55,8,FALSE),'Settings'!$B$7)))</x:f>
      </x:c>
      <x:c r="M407" s="15" t="str">
        <x:f>IF(A407="","",IF(J407&lt;&gt;"Yes","NOT PASSED",IF(L407&lt;TODAY(),"EXPIRED","CURRENT")))</x:f>
      </x:c>
      <x:c r="N407" s="149" t="str">
        <x:f>IF(A407="","",IF(M407&lt;&gt;"CURRENT",0,IF(COUNTIFS('Role Requirements'!$A$6:$A$105,D407,'Role Requirements'!$B$6:$B$105,E407)+COUNTIFS('Role Requirements'!$A$6:$A$105,"All Officers",'Role Requirements'!$B$6:$B$105,E407)=0,0,IF(COUNTIFS($B$6:B407,B407,$D$6:D407,D407,$E$6:E407,E407,$M$6:M407,"CURRENT")=1,1,0))))</x:f>
      </x:c>
      <x:c r="O407" s="114"/>
      <x:c r="P407" s="115"/>
      <x:c r="Q407" s="117"/>
    </x:row>
    <x:row r="408">
      <x:c r="A408" s="114"/>
      <x:c r="B408" s="115"/>
      <x:c r="C408" s="115"/>
      <x:c r="D408" s="115"/>
      <x:c r="E408" s="115"/>
      <x:c r="F408" s="115"/>
      <x:c r="G408" s="134"/>
      <x:c r="H408" s="150"/>
      <x:c r="I408" s="146" t="str">
        <x:f>IF(E408="","",IFERROR(VLOOKUP(E408,'Course Catalog'!$A$6:$L$55,7,FALSE),0))</x:f>
      </x:c>
      <x:c r="J408" s="126" t="str">
        <x:f>IF(A408="","",IF(H408&gt;=I408,"Yes","No"))</x:f>
      </x:c>
      <x:c r="K408" s="151"/>
      <x:c r="L408" s="148" t="str">
        <x:f>IF(OR(A408="",K408=""),"",EDATE(K408,IFERROR(VLOOKUP(E408,'Course Catalog'!$A$6:$L$55,8,FALSE),'Settings'!$B$7)))</x:f>
      </x:c>
      <x:c r="M408" s="15" t="str">
        <x:f>IF(A408="","",IF(J408&lt;&gt;"Yes","NOT PASSED",IF(L408&lt;TODAY(),"EXPIRED","CURRENT")))</x:f>
      </x:c>
      <x:c r="N408" s="149" t="str">
        <x:f>IF(A408="","",IF(M408&lt;&gt;"CURRENT",0,IF(COUNTIFS('Role Requirements'!$A$6:$A$105,D408,'Role Requirements'!$B$6:$B$105,E408)+COUNTIFS('Role Requirements'!$A$6:$A$105,"All Officers",'Role Requirements'!$B$6:$B$105,E408)=0,0,IF(COUNTIFS($B$6:B408,B408,$D$6:D408,D408,$E$6:E408,E408,$M$6:M408,"CURRENT")=1,1,0))))</x:f>
      </x:c>
      <x:c r="O408" s="114"/>
      <x:c r="P408" s="115"/>
      <x:c r="Q408" s="117"/>
    </x:row>
    <x:row r="409">
      <x:c r="A409" s="114"/>
      <x:c r="B409" s="115"/>
      <x:c r="C409" s="115"/>
      <x:c r="D409" s="115"/>
      <x:c r="E409" s="115"/>
      <x:c r="F409" s="115"/>
      <x:c r="G409" s="134"/>
      <x:c r="H409" s="150"/>
      <x:c r="I409" s="146" t="str">
        <x:f>IF(E409="","",IFERROR(VLOOKUP(E409,'Course Catalog'!$A$6:$L$55,7,FALSE),0))</x:f>
      </x:c>
      <x:c r="J409" s="126" t="str">
        <x:f>IF(A409="","",IF(H409&gt;=I409,"Yes","No"))</x:f>
      </x:c>
      <x:c r="K409" s="151"/>
      <x:c r="L409" s="148" t="str">
        <x:f>IF(OR(A409="",K409=""),"",EDATE(K409,IFERROR(VLOOKUP(E409,'Course Catalog'!$A$6:$L$55,8,FALSE),'Settings'!$B$7)))</x:f>
      </x:c>
      <x:c r="M409" s="15" t="str">
        <x:f>IF(A409="","",IF(J409&lt;&gt;"Yes","NOT PASSED",IF(L409&lt;TODAY(),"EXPIRED","CURRENT")))</x:f>
      </x:c>
      <x:c r="N409" s="149" t="str">
        <x:f>IF(A409="","",IF(M409&lt;&gt;"CURRENT",0,IF(COUNTIFS('Role Requirements'!$A$6:$A$105,D409,'Role Requirements'!$B$6:$B$105,E409)+COUNTIFS('Role Requirements'!$A$6:$A$105,"All Officers",'Role Requirements'!$B$6:$B$105,E409)=0,0,IF(COUNTIFS($B$6:B409,B409,$D$6:D409,D409,$E$6:E409,E409,$M$6:M409,"CURRENT")=1,1,0))))</x:f>
      </x:c>
      <x:c r="O409" s="114"/>
      <x:c r="P409" s="115"/>
      <x:c r="Q409" s="117"/>
    </x:row>
    <x:row r="410">
      <x:c r="A410" s="114"/>
      <x:c r="B410" s="115"/>
      <x:c r="C410" s="115"/>
      <x:c r="D410" s="115"/>
      <x:c r="E410" s="115"/>
      <x:c r="F410" s="115"/>
      <x:c r="G410" s="134"/>
      <x:c r="H410" s="150"/>
      <x:c r="I410" s="146" t="str">
        <x:f>IF(E410="","",IFERROR(VLOOKUP(E410,'Course Catalog'!$A$6:$L$55,7,FALSE),0))</x:f>
      </x:c>
      <x:c r="J410" s="126" t="str">
        <x:f>IF(A410="","",IF(H410&gt;=I410,"Yes","No"))</x:f>
      </x:c>
      <x:c r="K410" s="151"/>
      <x:c r="L410" s="148" t="str">
        <x:f>IF(OR(A410="",K410=""),"",EDATE(K410,IFERROR(VLOOKUP(E410,'Course Catalog'!$A$6:$L$55,8,FALSE),'Settings'!$B$7)))</x:f>
      </x:c>
      <x:c r="M410" s="15" t="str">
        <x:f>IF(A410="","",IF(J410&lt;&gt;"Yes","NOT PASSED",IF(L410&lt;TODAY(),"EXPIRED","CURRENT")))</x:f>
      </x:c>
      <x:c r="N410" s="149" t="str">
        <x:f>IF(A410="","",IF(M410&lt;&gt;"CURRENT",0,IF(COUNTIFS('Role Requirements'!$A$6:$A$105,D410,'Role Requirements'!$B$6:$B$105,E410)+COUNTIFS('Role Requirements'!$A$6:$A$105,"All Officers",'Role Requirements'!$B$6:$B$105,E410)=0,0,IF(COUNTIFS($B$6:B410,B410,$D$6:D410,D410,$E$6:E410,E410,$M$6:M410,"CURRENT")=1,1,0))))</x:f>
      </x:c>
      <x:c r="O410" s="114"/>
      <x:c r="P410" s="115"/>
      <x:c r="Q410" s="117"/>
    </x:row>
    <x:row r="411">
      <x:c r="A411" s="114"/>
      <x:c r="B411" s="115"/>
      <x:c r="C411" s="115"/>
      <x:c r="D411" s="115"/>
      <x:c r="E411" s="115"/>
      <x:c r="F411" s="115"/>
      <x:c r="G411" s="134"/>
      <x:c r="H411" s="150"/>
      <x:c r="I411" s="146" t="str">
        <x:f>IF(E411="","",IFERROR(VLOOKUP(E411,'Course Catalog'!$A$6:$L$55,7,FALSE),0))</x:f>
      </x:c>
      <x:c r="J411" s="126" t="str">
        <x:f>IF(A411="","",IF(H411&gt;=I411,"Yes","No"))</x:f>
      </x:c>
      <x:c r="K411" s="151"/>
      <x:c r="L411" s="148" t="str">
        <x:f>IF(OR(A411="",K411=""),"",EDATE(K411,IFERROR(VLOOKUP(E411,'Course Catalog'!$A$6:$L$55,8,FALSE),'Settings'!$B$7)))</x:f>
      </x:c>
      <x:c r="M411" s="15" t="str">
        <x:f>IF(A411="","",IF(J411&lt;&gt;"Yes","NOT PASSED",IF(L411&lt;TODAY(),"EXPIRED","CURRENT")))</x:f>
      </x:c>
      <x:c r="N411" s="149" t="str">
        <x:f>IF(A411="","",IF(M411&lt;&gt;"CURRENT",0,IF(COUNTIFS('Role Requirements'!$A$6:$A$105,D411,'Role Requirements'!$B$6:$B$105,E411)+COUNTIFS('Role Requirements'!$A$6:$A$105,"All Officers",'Role Requirements'!$B$6:$B$105,E411)=0,0,IF(COUNTIFS($B$6:B411,B411,$D$6:D411,D411,$E$6:E411,E411,$M$6:M411,"CURRENT")=1,1,0))))</x:f>
      </x:c>
      <x:c r="O411" s="114"/>
      <x:c r="P411" s="115"/>
      <x:c r="Q411" s="117"/>
    </x:row>
    <x:row r="412">
      <x:c r="A412" s="114"/>
      <x:c r="B412" s="115"/>
      <x:c r="C412" s="115"/>
      <x:c r="D412" s="115"/>
      <x:c r="E412" s="115"/>
      <x:c r="F412" s="115"/>
      <x:c r="G412" s="134"/>
      <x:c r="H412" s="150"/>
      <x:c r="I412" s="146" t="str">
        <x:f>IF(E412="","",IFERROR(VLOOKUP(E412,'Course Catalog'!$A$6:$L$55,7,FALSE),0))</x:f>
      </x:c>
      <x:c r="J412" s="126" t="str">
        <x:f>IF(A412="","",IF(H412&gt;=I412,"Yes","No"))</x:f>
      </x:c>
      <x:c r="K412" s="151"/>
      <x:c r="L412" s="148" t="str">
        <x:f>IF(OR(A412="",K412=""),"",EDATE(K412,IFERROR(VLOOKUP(E412,'Course Catalog'!$A$6:$L$55,8,FALSE),'Settings'!$B$7)))</x:f>
      </x:c>
      <x:c r="M412" s="15" t="str">
        <x:f>IF(A412="","",IF(J412&lt;&gt;"Yes","NOT PASSED",IF(L412&lt;TODAY(),"EXPIRED","CURRENT")))</x:f>
      </x:c>
      <x:c r="N412" s="149" t="str">
        <x:f>IF(A412="","",IF(M412&lt;&gt;"CURRENT",0,IF(COUNTIFS('Role Requirements'!$A$6:$A$105,D412,'Role Requirements'!$B$6:$B$105,E412)+COUNTIFS('Role Requirements'!$A$6:$A$105,"All Officers",'Role Requirements'!$B$6:$B$105,E412)=0,0,IF(COUNTIFS($B$6:B412,B412,$D$6:D412,D412,$E$6:E412,E412,$M$6:M412,"CURRENT")=1,1,0))))</x:f>
      </x:c>
      <x:c r="O412" s="114"/>
      <x:c r="P412" s="115"/>
      <x:c r="Q412" s="117"/>
    </x:row>
    <x:row r="413">
      <x:c r="A413" s="114"/>
      <x:c r="B413" s="115"/>
      <x:c r="C413" s="115"/>
      <x:c r="D413" s="115"/>
      <x:c r="E413" s="115"/>
      <x:c r="F413" s="115"/>
      <x:c r="G413" s="134"/>
      <x:c r="H413" s="150"/>
      <x:c r="I413" s="146" t="str">
        <x:f>IF(E413="","",IFERROR(VLOOKUP(E413,'Course Catalog'!$A$6:$L$55,7,FALSE),0))</x:f>
      </x:c>
      <x:c r="J413" s="126" t="str">
        <x:f>IF(A413="","",IF(H413&gt;=I413,"Yes","No"))</x:f>
      </x:c>
      <x:c r="K413" s="151"/>
      <x:c r="L413" s="148" t="str">
        <x:f>IF(OR(A413="",K413=""),"",EDATE(K413,IFERROR(VLOOKUP(E413,'Course Catalog'!$A$6:$L$55,8,FALSE),'Settings'!$B$7)))</x:f>
      </x:c>
      <x:c r="M413" s="15" t="str">
        <x:f>IF(A413="","",IF(J413&lt;&gt;"Yes","NOT PASSED",IF(L413&lt;TODAY(),"EXPIRED","CURRENT")))</x:f>
      </x:c>
      <x:c r="N413" s="149" t="str">
        <x:f>IF(A413="","",IF(M413&lt;&gt;"CURRENT",0,IF(COUNTIFS('Role Requirements'!$A$6:$A$105,D413,'Role Requirements'!$B$6:$B$105,E413)+COUNTIFS('Role Requirements'!$A$6:$A$105,"All Officers",'Role Requirements'!$B$6:$B$105,E413)=0,0,IF(COUNTIFS($B$6:B413,B413,$D$6:D413,D413,$E$6:E413,E413,$M$6:M413,"CURRENT")=1,1,0))))</x:f>
      </x:c>
      <x:c r="O413" s="114"/>
      <x:c r="P413" s="115"/>
      <x:c r="Q413" s="117"/>
    </x:row>
    <x:row r="414">
      <x:c r="A414" s="114"/>
      <x:c r="B414" s="115"/>
      <x:c r="C414" s="115"/>
      <x:c r="D414" s="115"/>
      <x:c r="E414" s="115"/>
      <x:c r="F414" s="115"/>
      <x:c r="G414" s="134"/>
      <x:c r="H414" s="150"/>
      <x:c r="I414" s="146" t="str">
        <x:f>IF(E414="","",IFERROR(VLOOKUP(E414,'Course Catalog'!$A$6:$L$55,7,FALSE),0))</x:f>
      </x:c>
      <x:c r="J414" s="126" t="str">
        <x:f>IF(A414="","",IF(H414&gt;=I414,"Yes","No"))</x:f>
      </x:c>
      <x:c r="K414" s="151"/>
      <x:c r="L414" s="148" t="str">
        <x:f>IF(OR(A414="",K414=""),"",EDATE(K414,IFERROR(VLOOKUP(E414,'Course Catalog'!$A$6:$L$55,8,FALSE),'Settings'!$B$7)))</x:f>
      </x:c>
      <x:c r="M414" s="15" t="str">
        <x:f>IF(A414="","",IF(J414&lt;&gt;"Yes","NOT PASSED",IF(L414&lt;TODAY(),"EXPIRED","CURRENT")))</x:f>
      </x:c>
      <x:c r="N414" s="149" t="str">
        <x:f>IF(A414="","",IF(M414&lt;&gt;"CURRENT",0,IF(COUNTIFS('Role Requirements'!$A$6:$A$105,D414,'Role Requirements'!$B$6:$B$105,E414)+COUNTIFS('Role Requirements'!$A$6:$A$105,"All Officers",'Role Requirements'!$B$6:$B$105,E414)=0,0,IF(COUNTIFS($B$6:B414,B414,$D$6:D414,D414,$E$6:E414,E414,$M$6:M414,"CURRENT")=1,1,0))))</x:f>
      </x:c>
      <x:c r="O414" s="114"/>
      <x:c r="P414" s="115"/>
      <x:c r="Q414" s="117"/>
    </x:row>
    <x:row r="415">
      <x:c r="A415" s="114"/>
      <x:c r="B415" s="115"/>
      <x:c r="C415" s="115"/>
      <x:c r="D415" s="115"/>
      <x:c r="E415" s="115"/>
      <x:c r="F415" s="115"/>
      <x:c r="G415" s="134"/>
      <x:c r="H415" s="150"/>
      <x:c r="I415" s="146" t="str">
        <x:f>IF(E415="","",IFERROR(VLOOKUP(E415,'Course Catalog'!$A$6:$L$55,7,FALSE),0))</x:f>
      </x:c>
      <x:c r="J415" s="126" t="str">
        <x:f>IF(A415="","",IF(H415&gt;=I415,"Yes","No"))</x:f>
      </x:c>
      <x:c r="K415" s="151"/>
      <x:c r="L415" s="148" t="str">
        <x:f>IF(OR(A415="",K415=""),"",EDATE(K415,IFERROR(VLOOKUP(E415,'Course Catalog'!$A$6:$L$55,8,FALSE),'Settings'!$B$7)))</x:f>
      </x:c>
      <x:c r="M415" s="15" t="str">
        <x:f>IF(A415="","",IF(J415&lt;&gt;"Yes","NOT PASSED",IF(L415&lt;TODAY(),"EXPIRED","CURRENT")))</x:f>
      </x:c>
      <x:c r="N415" s="149" t="str">
        <x:f>IF(A415="","",IF(M415&lt;&gt;"CURRENT",0,IF(COUNTIFS('Role Requirements'!$A$6:$A$105,D415,'Role Requirements'!$B$6:$B$105,E415)+COUNTIFS('Role Requirements'!$A$6:$A$105,"All Officers",'Role Requirements'!$B$6:$B$105,E415)=0,0,IF(COUNTIFS($B$6:B415,B415,$D$6:D415,D415,$E$6:E415,E415,$M$6:M415,"CURRENT")=1,1,0))))</x:f>
      </x:c>
      <x:c r="O415" s="114"/>
      <x:c r="P415" s="115"/>
      <x:c r="Q415" s="117"/>
    </x:row>
    <x:row r="416">
      <x:c r="A416" s="114"/>
      <x:c r="B416" s="115"/>
      <x:c r="C416" s="115"/>
      <x:c r="D416" s="115"/>
      <x:c r="E416" s="115"/>
      <x:c r="F416" s="115"/>
      <x:c r="G416" s="134"/>
      <x:c r="H416" s="150"/>
      <x:c r="I416" s="146" t="str">
        <x:f>IF(E416="","",IFERROR(VLOOKUP(E416,'Course Catalog'!$A$6:$L$55,7,FALSE),0))</x:f>
      </x:c>
      <x:c r="J416" s="126" t="str">
        <x:f>IF(A416="","",IF(H416&gt;=I416,"Yes","No"))</x:f>
      </x:c>
      <x:c r="K416" s="151"/>
      <x:c r="L416" s="148" t="str">
        <x:f>IF(OR(A416="",K416=""),"",EDATE(K416,IFERROR(VLOOKUP(E416,'Course Catalog'!$A$6:$L$55,8,FALSE),'Settings'!$B$7)))</x:f>
      </x:c>
      <x:c r="M416" s="15" t="str">
        <x:f>IF(A416="","",IF(J416&lt;&gt;"Yes","NOT PASSED",IF(L416&lt;TODAY(),"EXPIRED","CURRENT")))</x:f>
      </x:c>
      <x:c r="N416" s="149" t="str">
        <x:f>IF(A416="","",IF(M416&lt;&gt;"CURRENT",0,IF(COUNTIFS('Role Requirements'!$A$6:$A$105,D416,'Role Requirements'!$B$6:$B$105,E416)+COUNTIFS('Role Requirements'!$A$6:$A$105,"All Officers",'Role Requirements'!$B$6:$B$105,E416)=0,0,IF(COUNTIFS($B$6:B416,B416,$D$6:D416,D416,$E$6:E416,E416,$M$6:M416,"CURRENT")=1,1,0))))</x:f>
      </x:c>
      <x:c r="O416" s="114"/>
      <x:c r="P416" s="115"/>
      <x:c r="Q416" s="117"/>
    </x:row>
    <x:row r="417">
      <x:c r="A417" s="114"/>
      <x:c r="B417" s="115"/>
      <x:c r="C417" s="115"/>
      <x:c r="D417" s="115"/>
      <x:c r="E417" s="115"/>
      <x:c r="F417" s="115"/>
      <x:c r="G417" s="134"/>
      <x:c r="H417" s="150"/>
      <x:c r="I417" s="146" t="str">
        <x:f>IF(E417="","",IFERROR(VLOOKUP(E417,'Course Catalog'!$A$6:$L$55,7,FALSE),0))</x:f>
      </x:c>
      <x:c r="J417" s="126" t="str">
        <x:f>IF(A417="","",IF(H417&gt;=I417,"Yes","No"))</x:f>
      </x:c>
      <x:c r="K417" s="151"/>
      <x:c r="L417" s="148" t="str">
        <x:f>IF(OR(A417="",K417=""),"",EDATE(K417,IFERROR(VLOOKUP(E417,'Course Catalog'!$A$6:$L$55,8,FALSE),'Settings'!$B$7)))</x:f>
      </x:c>
      <x:c r="M417" s="15" t="str">
        <x:f>IF(A417="","",IF(J417&lt;&gt;"Yes","NOT PASSED",IF(L417&lt;TODAY(),"EXPIRED","CURRENT")))</x:f>
      </x:c>
      <x:c r="N417" s="149" t="str">
        <x:f>IF(A417="","",IF(M417&lt;&gt;"CURRENT",0,IF(COUNTIFS('Role Requirements'!$A$6:$A$105,D417,'Role Requirements'!$B$6:$B$105,E417)+COUNTIFS('Role Requirements'!$A$6:$A$105,"All Officers",'Role Requirements'!$B$6:$B$105,E417)=0,0,IF(COUNTIFS($B$6:B417,B417,$D$6:D417,D417,$E$6:E417,E417,$M$6:M417,"CURRENT")=1,1,0))))</x:f>
      </x:c>
      <x:c r="O417" s="114"/>
      <x:c r="P417" s="115"/>
      <x:c r="Q417" s="117"/>
    </x:row>
    <x:row r="418">
      <x:c r="A418" s="114"/>
      <x:c r="B418" s="115"/>
      <x:c r="C418" s="115"/>
      <x:c r="D418" s="115"/>
      <x:c r="E418" s="115"/>
      <x:c r="F418" s="115"/>
      <x:c r="G418" s="134"/>
      <x:c r="H418" s="150"/>
      <x:c r="I418" s="146" t="str">
        <x:f>IF(E418="","",IFERROR(VLOOKUP(E418,'Course Catalog'!$A$6:$L$55,7,FALSE),0))</x:f>
      </x:c>
      <x:c r="J418" s="126" t="str">
        <x:f>IF(A418="","",IF(H418&gt;=I418,"Yes","No"))</x:f>
      </x:c>
      <x:c r="K418" s="151"/>
      <x:c r="L418" s="148" t="str">
        <x:f>IF(OR(A418="",K418=""),"",EDATE(K418,IFERROR(VLOOKUP(E418,'Course Catalog'!$A$6:$L$55,8,FALSE),'Settings'!$B$7)))</x:f>
      </x:c>
      <x:c r="M418" s="15" t="str">
        <x:f>IF(A418="","",IF(J418&lt;&gt;"Yes","NOT PASSED",IF(L418&lt;TODAY(),"EXPIRED","CURRENT")))</x:f>
      </x:c>
      <x:c r="N418" s="149" t="str">
        <x:f>IF(A418="","",IF(M418&lt;&gt;"CURRENT",0,IF(COUNTIFS('Role Requirements'!$A$6:$A$105,D418,'Role Requirements'!$B$6:$B$105,E418)+COUNTIFS('Role Requirements'!$A$6:$A$105,"All Officers",'Role Requirements'!$B$6:$B$105,E418)=0,0,IF(COUNTIFS($B$6:B418,B418,$D$6:D418,D418,$E$6:E418,E418,$M$6:M418,"CURRENT")=1,1,0))))</x:f>
      </x:c>
      <x:c r="O418" s="114"/>
      <x:c r="P418" s="115"/>
      <x:c r="Q418" s="117"/>
    </x:row>
    <x:row r="419">
      <x:c r="A419" s="114"/>
      <x:c r="B419" s="115"/>
      <x:c r="C419" s="115"/>
      <x:c r="D419" s="115"/>
      <x:c r="E419" s="115"/>
      <x:c r="F419" s="115"/>
      <x:c r="G419" s="134"/>
      <x:c r="H419" s="150"/>
      <x:c r="I419" s="146" t="str">
        <x:f>IF(E419="","",IFERROR(VLOOKUP(E419,'Course Catalog'!$A$6:$L$55,7,FALSE),0))</x:f>
      </x:c>
      <x:c r="J419" s="126" t="str">
        <x:f>IF(A419="","",IF(H419&gt;=I419,"Yes","No"))</x:f>
      </x:c>
      <x:c r="K419" s="151"/>
      <x:c r="L419" s="148" t="str">
        <x:f>IF(OR(A419="",K419=""),"",EDATE(K419,IFERROR(VLOOKUP(E419,'Course Catalog'!$A$6:$L$55,8,FALSE),'Settings'!$B$7)))</x:f>
      </x:c>
      <x:c r="M419" s="15" t="str">
        <x:f>IF(A419="","",IF(J419&lt;&gt;"Yes","NOT PASSED",IF(L419&lt;TODAY(),"EXPIRED","CURRENT")))</x:f>
      </x:c>
      <x:c r="N419" s="149" t="str">
        <x:f>IF(A419="","",IF(M419&lt;&gt;"CURRENT",0,IF(COUNTIFS('Role Requirements'!$A$6:$A$105,D419,'Role Requirements'!$B$6:$B$105,E419)+COUNTIFS('Role Requirements'!$A$6:$A$105,"All Officers",'Role Requirements'!$B$6:$B$105,E419)=0,0,IF(COUNTIFS($B$6:B419,B419,$D$6:D419,D419,$E$6:E419,E419,$M$6:M419,"CURRENT")=1,1,0))))</x:f>
      </x:c>
      <x:c r="O419" s="114"/>
      <x:c r="P419" s="115"/>
      <x:c r="Q419" s="117"/>
    </x:row>
    <x:row r="420">
      <x:c r="A420" s="114"/>
      <x:c r="B420" s="115"/>
      <x:c r="C420" s="115"/>
      <x:c r="D420" s="115"/>
      <x:c r="E420" s="115"/>
      <x:c r="F420" s="115"/>
      <x:c r="G420" s="134"/>
      <x:c r="H420" s="150"/>
      <x:c r="I420" s="146" t="str">
        <x:f>IF(E420="","",IFERROR(VLOOKUP(E420,'Course Catalog'!$A$6:$L$55,7,FALSE),0))</x:f>
      </x:c>
      <x:c r="J420" s="126" t="str">
        <x:f>IF(A420="","",IF(H420&gt;=I420,"Yes","No"))</x:f>
      </x:c>
      <x:c r="K420" s="151"/>
      <x:c r="L420" s="148" t="str">
        <x:f>IF(OR(A420="",K420=""),"",EDATE(K420,IFERROR(VLOOKUP(E420,'Course Catalog'!$A$6:$L$55,8,FALSE),'Settings'!$B$7)))</x:f>
      </x:c>
      <x:c r="M420" s="15" t="str">
        <x:f>IF(A420="","",IF(J420&lt;&gt;"Yes","NOT PASSED",IF(L420&lt;TODAY(),"EXPIRED","CURRENT")))</x:f>
      </x:c>
      <x:c r="N420" s="149" t="str">
        <x:f>IF(A420="","",IF(M420&lt;&gt;"CURRENT",0,IF(COUNTIFS('Role Requirements'!$A$6:$A$105,D420,'Role Requirements'!$B$6:$B$105,E420)+COUNTIFS('Role Requirements'!$A$6:$A$105,"All Officers",'Role Requirements'!$B$6:$B$105,E420)=0,0,IF(COUNTIFS($B$6:B420,B420,$D$6:D420,D420,$E$6:E420,E420,$M$6:M420,"CURRENT")=1,1,0))))</x:f>
      </x:c>
      <x:c r="O420" s="114"/>
      <x:c r="P420" s="115"/>
      <x:c r="Q420" s="117"/>
    </x:row>
    <x:row r="421">
      <x:c r="A421" s="114"/>
      <x:c r="B421" s="115"/>
      <x:c r="C421" s="115"/>
      <x:c r="D421" s="115"/>
      <x:c r="E421" s="115"/>
      <x:c r="F421" s="115"/>
      <x:c r="G421" s="134"/>
      <x:c r="H421" s="150"/>
      <x:c r="I421" s="146" t="str">
        <x:f>IF(E421="","",IFERROR(VLOOKUP(E421,'Course Catalog'!$A$6:$L$55,7,FALSE),0))</x:f>
      </x:c>
      <x:c r="J421" s="126" t="str">
        <x:f>IF(A421="","",IF(H421&gt;=I421,"Yes","No"))</x:f>
      </x:c>
      <x:c r="K421" s="151"/>
      <x:c r="L421" s="148" t="str">
        <x:f>IF(OR(A421="",K421=""),"",EDATE(K421,IFERROR(VLOOKUP(E421,'Course Catalog'!$A$6:$L$55,8,FALSE),'Settings'!$B$7)))</x:f>
      </x:c>
      <x:c r="M421" s="15" t="str">
        <x:f>IF(A421="","",IF(J421&lt;&gt;"Yes","NOT PASSED",IF(L421&lt;TODAY(),"EXPIRED","CURRENT")))</x:f>
      </x:c>
      <x:c r="N421" s="149" t="str">
        <x:f>IF(A421="","",IF(M421&lt;&gt;"CURRENT",0,IF(COUNTIFS('Role Requirements'!$A$6:$A$105,D421,'Role Requirements'!$B$6:$B$105,E421)+COUNTIFS('Role Requirements'!$A$6:$A$105,"All Officers",'Role Requirements'!$B$6:$B$105,E421)=0,0,IF(COUNTIFS($B$6:B421,B421,$D$6:D421,D421,$E$6:E421,E421,$M$6:M421,"CURRENT")=1,1,0))))</x:f>
      </x:c>
      <x:c r="O421" s="114"/>
      <x:c r="P421" s="115"/>
      <x:c r="Q421" s="117"/>
    </x:row>
    <x:row r="422">
      <x:c r="A422" s="114"/>
      <x:c r="B422" s="115"/>
      <x:c r="C422" s="115"/>
      <x:c r="D422" s="115"/>
      <x:c r="E422" s="115"/>
      <x:c r="F422" s="115"/>
      <x:c r="G422" s="134"/>
      <x:c r="H422" s="150"/>
      <x:c r="I422" s="146" t="str">
        <x:f>IF(E422="","",IFERROR(VLOOKUP(E422,'Course Catalog'!$A$6:$L$55,7,FALSE),0))</x:f>
      </x:c>
      <x:c r="J422" s="126" t="str">
        <x:f>IF(A422="","",IF(H422&gt;=I422,"Yes","No"))</x:f>
      </x:c>
      <x:c r="K422" s="151"/>
      <x:c r="L422" s="148" t="str">
        <x:f>IF(OR(A422="",K422=""),"",EDATE(K422,IFERROR(VLOOKUP(E422,'Course Catalog'!$A$6:$L$55,8,FALSE),'Settings'!$B$7)))</x:f>
      </x:c>
      <x:c r="M422" s="15" t="str">
        <x:f>IF(A422="","",IF(J422&lt;&gt;"Yes","NOT PASSED",IF(L422&lt;TODAY(),"EXPIRED","CURRENT")))</x:f>
      </x:c>
      <x:c r="N422" s="149" t="str">
        <x:f>IF(A422="","",IF(M422&lt;&gt;"CURRENT",0,IF(COUNTIFS('Role Requirements'!$A$6:$A$105,D422,'Role Requirements'!$B$6:$B$105,E422)+COUNTIFS('Role Requirements'!$A$6:$A$105,"All Officers",'Role Requirements'!$B$6:$B$105,E422)=0,0,IF(COUNTIFS($B$6:B422,B422,$D$6:D422,D422,$E$6:E422,E422,$M$6:M422,"CURRENT")=1,1,0))))</x:f>
      </x:c>
      <x:c r="O422" s="114"/>
      <x:c r="P422" s="115"/>
      <x:c r="Q422" s="117"/>
    </x:row>
    <x:row r="423">
      <x:c r="A423" s="114"/>
      <x:c r="B423" s="115"/>
      <x:c r="C423" s="115"/>
      <x:c r="D423" s="115"/>
      <x:c r="E423" s="115"/>
      <x:c r="F423" s="115"/>
      <x:c r="G423" s="134"/>
      <x:c r="H423" s="150"/>
      <x:c r="I423" s="146" t="str">
        <x:f>IF(E423="","",IFERROR(VLOOKUP(E423,'Course Catalog'!$A$6:$L$55,7,FALSE),0))</x:f>
      </x:c>
      <x:c r="J423" s="126" t="str">
        <x:f>IF(A423="","",IF(H423&gt;=I423,"Yes","No"))</x:f>
      </x:c>
      <x:c r="K423" s="151"/>
      <x:c r="L423" s="148" t="str">
        <x:f>IF(OR(A423="",K423=""),"",EDATE(K423,IFERROR(VLOOKUP(E423,'Course Catalog'!$A$6:$L$55,8,FALSE),'Settings'!$B$7)))</x:f>
      </x:c>
      <x:c r="M423" s="15" t="str">
        <x:f>IF(A423="","",IF(J423&lt;&gt;"Yes","NOT PASSED",IF(L423&lt;TODAY(),"EXPIRED","CURRENT")))</x:f>
      </x:c>
      <x:c r="N423" s="149" t="str">
        <x:f>IF(A423="","",IF(M423&lt;&gt;"CURRENT",0,IF(COUNTIFS('Role Requirements'!$A$6:$A$105,D423,'Role Requirements'!$B$6:$B$105,E423)+COUNTIFS('Role Requirements'!$A$6:$A$105,"All Officers",'Role Requirements'!$B$6:$B$105,E423)=0,0,IF(COUNTIFS($B$6:B423,B423,$D$6:D423,D423,$E$6:E423,E423,$M$6:M423,"CURRENT")=1,1,0))))</x:f>
      </x:c>
      <x:c r="O423" s="114"/>
      <x:c r="P423" s="115"/>
      <x:c r="Q423" s="117"/>
    </x:row>
    <x:row r="424">
      <x:c r="A424" s="114"/>
      <x:c r="B424" s="115"/>
      <x:c r="C424" s="115"/>
      <x:c r="D424" s="115"/>
      <x:c r="E424" s="115"/>
      <x:c r="F424" s="115"/>
      <x:c r="G424" s="134"/>
      <x:c r="H424" s="150"/>
      <x:c r="I424" s="146" t="str">
        <x:f>IF(E424="","",IFERROR(VLOOKUP(E424,'Course Catalog'!$A$6:$L$55,7,FALSE),0))</x:f>
      </x:c>
      <x:c r="J424" s="126" t="str">
        <x:f>IF(A424="","",IF(H424&gt;=I424,"Yes","No"))</x:f>
      </x:c>
      <x:c r="K424" s="151"/>
      <x:c r="L424" s="148" t="str">
        <x:f>IF(OR(A424="",K424=""),"",EDATE(K424,IFERROR(VLOOKUP(E424,'Course Catalog'!$A$6:$L$55,8,FALSE),'Settings'!$B$7)))</x:f>
      </x:c>
      <x:c r="M424" s="15" t="str">
        <x:f>IF(A424="","",IF(J424&lt;&gt;"Yes","NOT PASSED",IF(L424&lt;TODAY(),"EXPIRED","CURRENT")))</x:f>
      </x:c>
      <x:c r="N424" s="149" t="str">
        <x:f>IF(A424="","",IF(M424&lt;&gt;"CURRENT",0,IF(COUNTIFS('Role Requirements'!$A$6:$A$105,D424,'Role Requirements'!$B$6:$B$105,E424)+COUNTIFS('Role Requirements'!$A$6:$A$105,"All Officers",'Role Requirements'!$B$6:$B$105,E424)=0,0,IF(COUNTIFS($B$6:B424,B424,$D$6:D424,D424,$E$6:E424,E424,$M$6:M424,"CURRENT")=1,1,0))))</x:f>
      </x:c>
      <x:c r="O424" s="114"/>
      <x:c r="P424" s="115"/>
      <x:c r="Q424" s="117"/>
    </x:row>
    <x:row r="425">
      <x:c r="A425" s="114"/>
      <x:c r="B425" s="115"/>
      <x:c r="C425" s="115"/>
      <x:c r="D425" s="115"/>
      <x:c r="E425" s="115"/>
      <x:c r="F425" s="115"/>
      <x:c r="G425" s="134"/>
      <x:c r="H425" s="150"/>
      <x:c r="I425" s="146" t="str">
        <x:f>IF(E425="","",IFERROR(VLOOKUP(E425,'Course Catalog'!$A$6:$L$55,7,FALSE),0))</x:f>
      </x:c>
      <x:c r="J425" s="126" t="str">
        <x:f>IF(A425="","",IF(H425&gt;=I425,"Yes","No"))</x:f>
      </x:c>
      <x:c r="K425" s="151"/>
      <x:c r="L425" s="148" t="str">
        <x:f>IF(OR(A425="",K425=""),"",EDATE(K425,IFERROR(VLOOKUP(E425,'Course Catalog'!$A$6:$L$55,8,FALSE),'Settings'!$B$7)))</x:f>
      </x:c>
      <x:c r="M425" s="15" t="str">
        <x:f>IF(A425="","",IF(J425&lt;&gt;"Yes","NOT PASSED",IF(L425&lt;TODAY(),"EXPIRED","CURRENT")))</x:f>
      </x:c>
      <x:c r="N425" s="149" t="str">
        <x:f>IF(A425="","",IF(M425&lt;&gt;"CURRENT",0,IF(COUNTIFS('Role Requirements'!$A$6:$A$105,D425,'Role Requirements'!$B$6:$B$105,E425)+COUNTIFS('Role Requirements'!$A$6:$A$105,"All Officers",'Role Requirements'!$B$6:$B$105,E425)=0,0,IF(COUNTIFS($B$6:B425,B425,$D$6:D425,D425,$E$6:E425,E425,$M$6:M425,"CURRENT")=1,1,0))))</x:f>
      </x:c>
      <x:c r="O425" s="114"/>
      <x:c r="P425" s="115"/>
      <x:c r="Q425" s="117"/>
    </x:row>
    <x:row r="426">
      <x:c r="A426" s="114"/>
      <x:c r="B426" s="115"/>
      <x:c r="C426" s="115"/>
      <x:c r="D426" s="115"/>
      <x:c r="E426" s="115"/>
      <x:c r="F426" s="115"/>
      <x:c r="G426" s="134"/>
      <x:c r="H426" s="150"/>
      <x:c r="I426" s="146" t="str">
        <x:f>IF(E426="","",IFERROR(VLOOKUP(E426,'Course Catalog'!$A$6:$L$55,7,FALSE),0))</x:f>
      </x:c>
      <x:c r="J426" s="126" t="str">
        <x:f>IF(A426="","",IF(H426&gt;=I426,"Yes","No"))</x:f>
      </x:c>
      <x:c r="K426" s="151"/>
      <x:c r="L426" s="148" t="str">
        <x:f>IF(OR(A426="",K426=""),"",EDATE(K426,IFERROR(VLOOKUP(E426,'Course Catalog'!$A$6:$L$55,8,FALSE),'Settings'!$B$7)))</x:f>
      </x:c>
      <x:c r="M426" s="15" t="str">
        <x:f>IF(A426="","",IF(J426&lt;&gt;"Yes","NOT PASSED",IF(L426&lt;TODAY(),"EXPIRED","CURRENT")))</x:f>
      </x:c>
      <x:c r="N426" s="149" t="str">
        <x:f>IF(A426="","",IF(M426&lt;&gt;"CURRENT",0,IF(COUNTIFS('Role Requirements'!$A$6:$A$105,D426,'Role Requirements'!$B$6:$B$105,E426)+COUNTIFS('Role Requirements'!$A$6:$A$105,"All Officers",'Role Requirements'!$B$6:$B$105,E426)=0,0,IF(COUNTIFS($B$6:B426,B426,$D$6:D426,D426,$E$6:E426,E426,$M$6:M426,"CURRENT")=1,1,0))))</x:f>
      </x:c>
      <x:c r="O426" s="114"/>
      <x:c r="P426" s="115"/>
      <x:c r="Q426" s="117"/>
    </x:row>
    <x:row r="427">
      <x:c r="A427" s="114"/>
      <x:c r="B427" s="115"/>
      <x:c r="C427" s="115"/>
      <x:c r="D427" s="115"/>
      <x:c r="E427" s="115"/>
      <x:c r="F427" s="115"/>
      <x:c r="G427" s="134"/>
      <x:c r="H427" s="150"/>
      <x:c r="I427" s="146" t="str">
        <x:f>IF(E427="","",IFERROR(VLOOKUP(E427,'Course Catalog'!$A$6:$L$55,7,FALSE),0))</x:f>
      </x:c>
      <x:c r="J427" s="126" t="str">
        <x:f>IF(A427="","",IF(H427&gt;=I427,"Yes","No"))</x:f>
      </x:c>
      <x:c r="K427" s="151"/>
      <x:c r="L427" s="148" t="str">
        <x:f>IF(OR(A427="",K427=""),"",EDATE(K427,IFERROR(VLOOKUP(E427,'Course Catalog'!$A$6:$L$55,8,FALSE),'Settings'!$B$7)))</x:f>
      </x:c>
      <x:c r="M427" s="15" t="str">
        <x:f>IF(A427="","",IF(J427&lt;&gt;"Yes","NOT PASSED",IF(L427&lt;TODAY(),"EXPIRED","CURRENT")))</x:f>
      </x:c>
      <x:c r="N427" s="149" t="str">
        <x:f>IF(A427="","",IF(M427&lt;&gt;"CURRENT",0,IF(COUNTIFS('Role Requirements'!$A$6:$A$105,D427,'Role Requirements'!$B$6:$B$105,E427)+COUNTIFS('Role Requirements'!$A$6:$A$105,"All Officers",'Role Requirements'!$B$6:$B$105,E427)=0,0,IF(COUNTIFS($B$6:B427,B427,$D$6:D427,D427,$E$6:E427,E427,$M$6:M427,"CURRENT")=1,1,0))))</x:f>
      </x:c>
      <x:c r="O427" s="114"/>
      <x:c r="P427" s="115"/>
      <x:c r="Q427" s="117"/>
    </x:row>
    <x:row r="428">
      <x:c r="A428" s="114"/>
      <x:c r="B428" s="115"/>
      <x:c r="C428" s="115"/>
      <x:c r="D428" s="115"/>
      <x:c r="E428" s="115"/>
      <x:c r="F428" s="115"/>
      <x:c r="G428" s="134"/>
      <x:c r="H428" s="150"/>
      <x:c r="I428" s="146" t="str">
        <x:f>IF(E428="","",IFERROR(VLOOKUP(E428,'Course Catalog'!$A$6:$L$55,7,FALSE),0))</x:f>
      </x:c>
      <x:c r="J428" s="126" t="str">
        <x:f>IF(A428="","",IF(H428&gt;=I428,"Yes","No"))</x:f>
      </x:c>
      <x:c r="K428" s="151"/>
      <x:c r="L428" s="148" t="str">
        <x:f>IF(OR(A428="",K428=""),"",EDATE(K428,IFERROR(VLOOKUP(E428,'Course Catalog'!$A$6:$L$55,8,FALSE),'Settings'!$B$7)))</x:f>
      </x:c>
      <x:c r="M428" s="15" t="str">
        <x:f>IF(A428="","",IF(J428&lt;&gt;"Yes","NOT PASSED",IF(L428&lt;TODAY(),"EXPIRED","CURRENT")))</x:f>
      </x:c>
      <x:c r="N428" s="149" t="str">
        <x:f>IF(A428="","",IF(M428&lt;&gt;"CURRENT",0,IF(COUNTIFS('Role Requirements'!$A$6:$A$105,D428,'Role Requirements'!$B$6:$B$105,E428)+COUNTIFS('Role Requirements'!$A$6:$A$105,"All Officers",'Role Requirements'!$B$6:$B$105,E428)=0,0,IF(COUNTIFS($B$6:B428,B428,$D$6:D428,D428,$E$6:E428,E428,$M$6:M428,"CURRENT")=1,1,0))))</x:f>
      </x:c>
      <x:c r="O428" s="114"/>
      <x:c r="P428" s="115"/>
      <x:c r="Q428" s="117"/>
    </x:row>
    <x:row r="429">
      <x:c r="A429" s="114"/>
      <x:c r="B429" s="115"/>
      <x:c r="C429" s="115"/>
      <x:c r="D429" s="115"/>
      <x:c r="E429" s="115"/>
      <x:c r="F429" s="115"/>
      <x:c r="G429" s="134"/>
      <x:c r="H429" s="150"/>
      <x:c r="I429" s="146" t="str">
        <x:f>IF(E429="","",IFERROR(VLOOKUP(E429,'Course Catalog'!$A$6:$L$55,7,FALSE),0))</x:f>
      </x:c>
      <x:c r="J429" s="126" t="str">
        <x:f>IF(A429="","",IF(H429&gt;=I429,"Yes","No"))</x:f>
      </x:c>
      <x:c r="K429" s="151"/>
      <x:c r="L429" s="148" t="str">
        <x:f>IF(OR(A429="",K429=""),"",EDATE(K429,IFERROR(VLOOKUP(E429,'Course Catalog'!$A$6:$L$55,8,FALSE),'Settings'!$B$7)))</x:f>
      </x:c>
      <x:c r="M429" s="15" t="str">
        <x:f>IF(A429="","",IF(J429&lt;&gt;"Yes","NOT PASSED",IF(L429&lt;TODAY(),"EXPIRED","CURRENT")))</x:f>
      </x:c>
      <x:c r="N429" s="149" t="str">
        <x:f>IF(A429="","",IF(M429&lt;&gt;"CURRENT",0,IF(COUNTIFS('Role Requirements'!$A$6:$A$105,D429,'Role Requirements'!$B$6:$B$105,E429)+COUNTIFS('Role Requirements'!$A$6:$A$105,"All Officers",'Role Requirements'!$B$6:$B$105,E429)=0,0,IF(COUNTIFS($B$6:B429,B429,$D$6:D429,D429,$E$6:E429,E429,$M$6:M429,"CURRENT")=1,1,0))))</x:f>
      </x:c>
      <x:c r="O429" s="114"/>
      <x:c r="P429" s="115"/>
      <x:c r="Q429" s="117"/>
    </x:row>
    <x:row r="430">
      <x:c r="A430" s="114"/>
      <x:c r="B430" s="115"/>
      <x:c r="C430" s="115"/>
      <x:c r="D430" s="115"/>
      <x:c r="E430" s="115"/>
      <x:c r="F430" s="115"/>
      <x:c r="G430" s="134"/>
      <x:c r="H430" s="150"/>
      <x:c r="I430" s="146" t="str">
        <x:f>IF(E430="","",IFERROR(VLOOKUP(E430,'Course Catalog'!$A$6:$L$55,7,FALSE),0))</x:f>
      </x:c>
      <x:c r="J430" s="126" t="str">
        <x:f>IF(A430="","",IF(H430&gt;=I430,"Yes","No"))</x:f>
      </x:c>
      <x:c r="K430" s="151"/>
      <x:c r="L430" s="148" t="str">
        <x:f>IF(OR(A430="",K430=""),"",EDATE(K430,IFERROR(VLOOKUP(E430,'Course Catalog'!$A$6:$L$55,8,FALSE),'Settings'!$B$7)))</x:f>
      </x:c>
      <x:c r="M430" s="15" t="str">
        <x:f>IF(A430="","",IF(J430&lt;&gt;"Yes","NOT PASSED",IF(L430&lt;TODAY(),"EXPIRED","CURRENT")))</x:f>
      </x:c>
      <x:c r="N430" s="149" t="str">
        <x:f>IF(A430="","",IF(M430&lt;&gt;"CURRENT",0,IF(COUNTIFS('Role Requirements'!$A$6:$A$105,D430,'Role Requirements'!$B$6:$B$105,E430)+COUNTIFS('Role Requirements'!$A$6:$A$105,"All Officers",'Role Requirements'!$B$6:$B$105,E430)=0,0,IF(COUNTIFS($B$6:B430,B430,$D$6:D430,D430,$E$6:E430,E430,$M$6:M430,"CURRENT")=1,1,0))))</x:f>
      </x:c>
      <x:c r="O430" s="114"/>
      <x:c r="P430" s="115"/>
      <x:c r="Q430" s="117"/>
    </x:row>
    <x:row r="431">
      <x:c r="A431" s="114"/>
      <x:c r="B431" s="115"/>
      <x:c r="C431" s="115"/>
      <x:c r="D431" s="115"/>
      <x:c r="E431" s="115"/>
      <x:c r="F431" s="115"/>
      <x:c r="G431" s="134"/>
      <x:c r="H431" s="150"/>
      <x:c r="I431" s="146" t="str">
        <x:f>IF(E431="","",IFERROR(VLOOKUP(E431,'Course Catalog'!$A$6:$L$55,7,FALSE),0))</x:f>
      </x:c>
      <x:c r="J431" s="126" t="str">
        <x:f>IF(A431="","",IF(H431&gt;=I431,"Yes","No"))</x:f>
      </x:c>
      <x:c r="K431" s="151"/>
      <x:c r="L431" s="148" t="str">
        <x:f>IF(OR(A431="",K431=""),"",EDATE(K431,IFERROR(VLOOKUP(E431,'Course Catalog'!$A$6:$L$55,8,FALSE),'Settings'!$B$7)))</x:f>
      </x:c>
      <x:c r="M431" s="15" t="str">
        <x:f>IF(A431="","",IF(J431&lt;&gt;"Yes","NOT PASSED",IF(L431&lt;TODAY(),"EXPIRED","CURRENT")))</x:f>
      </x:c>
      <x:c r="N431" s="149" t="str">
        <x:f>IF(A431="","",IF(M431&lt;&gt;"CURRENT",0,IF(COUNTIFS('Role Requirements'!$A$6:$A$105,D431,'Role Requirements'!$B$6:$B$105,E431)+COUNTIFS('Role Requirements'!$A$6:$A$105,"All Officers",'Role Requirements'!$B$6:$B$105,E431)=0,0,IF(COUNTIFS($B$6:B431,B431,$D$6:D431,D431,$E$6:E431,E431,$M$6:M431,"CURRENT")=1,1,0))))</x:f>
      </x:c>
      <x:c r="O431" s="114"/>
      <x:c r="P431" s="115"/>
      <x:c r="Q431" s="117"/>
    </x:row>
    <x:row r="432">
      <x:c r="A432" s="114"/>
      <x:c r="B432" s="115"/>
      <x:c r="C432" s="115"/>
      <x:c r="D432" s="115"/>
      <x:c r="E432" s="115"/>
      <x:c r="F432" s="115"/>
      <x:c r="G432" s="134"/>
      <x:c r="H432" s="150"/>
      <x:c r="I432" s="146" t="str">
        <x:f>IF(E432="","",IFERROR(VLOOKUP(E432,'Course Catalog'!$A$6:$L$55,7,FALSE),0))</x:f>
      </x:c>
      <x:c r="J432" s="126" t="str">
        <x:f>IF(A432="","",IF(H432&gt;=I432,"Yes","No"))</x:f>
      </x:c>
      <x:c r="K432" s="151"/>
      <x:c r="L432" s="148" t="str">
        <x:f>IF(OR(A432="",K432=""),"",EDATE(K432,IFERROR(VLOOKUP(E432,'Course Catalog'!$A$6:$L$55,8,FALSE),'Settings'!$B$7)))</x:f>
      </x:c>
      <x:c r="M432" s="15" t="str">
        <x:f>IF(A432="","",IF(J432&lt;&gt;"Yes","NOT PASSED",IF(L432&lt;TODAY(),"EXPIRED","CURRENT")))</x:f>
      </x:c>
      <x:c r="N432" s="149" t="str">
        <x:f>IF(A432="","",IF(M432&lt;&gt;"CURRENT",0,IF(COUNTIFS('Role Requirements'!$A$6:$A$105,D432,'Role Requirements'!$B$6:$B$105,E432)+COUNTIFS('Role Requirements'!$A$6:$A$105,"All Officers",'Role Requirements'!$B$6:$B$105,E432)=0,0,IF(COUNTIFS($B$6:B432,B432,$D$6:D432,D432,$E$6:E432,E432,$M$6:M432,"CURRENT")=1,1,0))))</x:f>
      </x:c>
      <x:c r="O432" s="114"/>
      <x:c r="P432" s="115"/>
      <x:c r="Q432" s="117"/>
    </x:row>
    <x:row r="433">
      <x:c r="A433" s="114"/>
      <x:c r="B433" s="115"/>
      <x:c r="C433" s="115"/>
      <x:c r="D433" s="115"/>
      <x:c r="E433" s="115"/>
      <x:c r="F433" s="115"/>
      <x:c r="G433" s="134"/>
      <x:c r="H433" s="150"/>
      <x:c r="I433" s="146" t="str">
        <x:f>IF(E433="","",IFERROR(VLOOKUP(E433,'Course Catalog'!$A$6:$L$55,7,FALSE),0))</x:f>
      </x:c>
      <x:c r="J433" s="126" t="str">
        <x:f>IF(A433="","",IF(H433&gt;=I433,"Yes","No"))</x:f>
      </x:c>
      <x:c r="K433" s="151"/>
      <x:c r="L433" s="148" t="str">
        <x:f>IF(OR(A433="",K433=""),"",EDATE(K433,IFERROR(VLOOKUP(E433,'Course Catalog'!$A$6:$L$55,8,FALSE),'Settings'!$B$7)))</x:f>
      </x:c>
      <x:c r="M433" s="15" t="str">
        <x:f>IF(A433="","",IF(J433&lt;&gt;"Yes","NOT PASSED",IF(L433&lt;TODAY(),"EXPIRED","CURRENT")))</x:f>
      </x:c>
      <x:c r="N433" s="149" t="str">
        <x:f>IF(A433="","",IF(M433&lt;&gt;"CURRENT",0,IF(COUNTIFS('Role Requirements'!$A$6:$A$105,D433,'Role Requirements'!$B$6:$B$105,E433)+COUNTIFS('Role Requirements'!$A$6:$A$105,"All Officers",'Role Requirements'!$B$6:$B$105,E433)=0,0,IF(COUNTIFS($B$6:B433,B433,$D$6:D433,D433,$E$6:E433,E433,$M$6:M433,"CURRENT")=1,1,0))))</x:f>
      </x:c>
      <x:c r="O433" s="114"/>
      <x:c r="P433" s="115"/>
      <x:c r="Q433" s="117"/>
    </x:row>
    <x:row r="434">
      <x:c r="A434" s="114"/>
      <x:c r="B434" s="115"/>
      <x:c r="C434" s="115"/>
      <x:c r="D434" s="115"/>
      <x:c r="E434" s="115"/>
      <x:c r="F434" s="115"/>
      <x:c r="G434" s="134"/>
      <x:c r="H434" s="150"/>
      <x:c r="I434" s="146" t="str">
        <x:f>IF(E434="","",IFERROR(VLOOKUP(E434,'Course Catalog'!$A$6:$L$55,7,FALSE),0))</x:f>
      </x:c>
      <x:c r="J434" s="126" t="str">
        <x:f>IF(A434="","",IF(H434&gt;=I434,"Yes","No"))</x:f>
      </x:c>
      <x:c r="K434" s="151"/>
      <x:c r="L434" s="148" t="str">
        <x:f>IF(OR(A434="",K434=""),"",EDATE(K434,IFERROR(VLOOKUP(E434,'Course Catalog'!$A$6:$L$55,8,FALSE),'Settings'!$B$7)))</x:f>
      </x:c>
      <x:c r="M434" s="15" t="str">
        <x:f>IF(A434="","",IF(J434&lt;&gt;"Yes","NOT PASSED",IF(L434&lt;TODAY(),"EXPIRED","CURRENT")))</x:f>
      </x:c>
      <x:c r="N434" s="149" t="str">
        <x:f>IF(A434="","",IF(M434&lt;&gt;"CURRENT",0,IF(COUNTIFS('Role Requirements'!$A$6:$A$105,D434,'Role Requirements'!$B$6:$B$105,E434)+COUNTIFS('Role Requirements'!$A$6:$A$105,"All Officers",'Role Requirements'!$B$6:$B$105,E434)=0,0,IF(COUNTIFS($B$6:B434,B434,$D$6:D434,D434,$E$6:E434,E434,$M$6:M434,"CURRENT")=1,1,0))))</x:f>
      </x:c>
      <x:c r="O434" s="114"/>
      <x:c r="P434" s="115"/>
      <x:c r="Q434" s="117"/>
    </x:row>
    <x:row r="435">
      <x:c r="A435" s="114"/>
      <x:c r="B435" s="115"/>
      <x:c r="C435" s="115"/>
      <x:c r="D435" s="115"/>
      <x:c r="E435" s="115"/>
      <x:c r="F435" s="115"/>
      <x:c r="G435" s="134"/>
      <x:c r="H435" s="150"/>
      <x:c r="I435" s="146" t="str">
        <x:f>IF(E435="","",IFERROR(VLOOKUP(E435,'Course Catalog'!$A$6:$L$55,7,FALSE),0))</x:f>
      </x:c>
      <x:c r="J435" s="126" t="str">
        <x:f>IF(A435="","",IF(H435&gt;=I435,"Yes","No"))</x:f>
      </x:c>
      <x:c r="K435" s="151"/>
      <x:c r="L435" s="148" t="str">
        <x:f>IF(OR(A435="",K435=""),"",EDATE(K435,IFERROR(VLOOKUP(E435,'Course Catalog'!$A$6:$L$55,8,FALSE),'Settings'!$B$7)))</x:f>
      </x:c>
      <x:c r="M435" s="15" t="str">
        <x:f>IF(A435="","",IF(J435&lt;&gt;"Yes","NOT PASSED",IF(L435&lt;TODAY(),"EXPIRED","CURRENT")))</x:f>
      </x:c>
      <x:c r="N435" s="149" t="str">
        <x:f>IF(A435="","",IF(M435&lt;&gt;"CURRENT",0,IF(COUNTIFS('Role Requirements'!$A$6:$A$105,D435,'Role Requirements'!$B$6:$B$105,E435)+COUNTIFS('Role Requirements'!$A$6:$A$105,"All Officers",'Role Requirements'!$B$6:$B$105,E435)=0,0,IF(COUNTIFS($B$6:B435,B435,$D$6:D435,D435,$E$6:E435,E435,$M$6:M435,"CURRENT")=1,1,0))))</x:f>
      </x:c>
      <x:c r="O435" s="114"/>
      <x:c r="P435" s="115"/>
      <x:c r="Q435" s="117"/>
    </x:row>
    <x:row r="436">
      <x:c r="A436" s="114"/>
      <x:c r="B436" s="115"/>
      <x:c r="C436" s="115"/>
      <x:c r="D436" s="115"/>
      <x:c r="E436" s="115"/>
      <x:c r="F436" s="115"/>
      <x:c r="G436" s="134"/>
      <x:c r="H436" s="150"/>
      <x:c r="I436" s="146" t="str">
        <x:f>IF(E436="","",IFERROR(VLOOKUP(E436,'Course Catalog'!$A$6:$L$55,7,FALSE),0))</x:f>
      </x:c>
      <x:c r="J436" s="126" t="str">
        <x:f>IF(A436="","",IF(H436&gt;=I436,"Yes","No"))</x:f>
      </x:c>
      <x:c r="K436" s="151"/>
      <x:c r="L436" s="148" t="str">
        <x:f>IF(OR(A436="",K436=""),"",EDATE(K436,IFERROR(VLOOKUP(E436,'Course Catalog'!$A$6:$L$55,8,FALSE),'Settings'!$B$7)))</x:f>
      </x:c>
      <x:c r="M436" s="15" t="str">
        <x:f>IF(A436="","",IF(J436&lt;&gt;"Yes","NOT PASSED",IF(L436&lt;TODAY(),"EXPIRED","CURRENT")))</x:f>
      </x:c>
      <x:c r="N436" s="149" t="str">
        <x:f>IF(A436="","",IF(M436&lt;&gt;"CURRENT",0,IF(COUNTIFS('Role Requirements'!$A$6:$A$105,D436,'Role Requirements'!$B$6:$B$105,E436)+COUNTIFS('Role Requirements'!$A$6:$A$105,"All Officers",'Role Requirements'!$B$6:$B$105,E436)=0,0,IF(COUNTIFS($B$6:B436,B436,$D$6:D436,D436,$E$6:E436,E436,$M$6:M436,"CURRENT")=1,1,0))))</x:f>
      </x:c>
      <x:c r="O436" s="114"/>
      <x:c r="P436" s="115"/>
      <x:c r="Q436" s="117"/>
    </x:row>
    <x:row r="437">
      <x:c r="A437" s="114"/>
      <x:c r="B437" s="115"/>
      <x:c r="C437" s="115"/>
      <x:c r="D437" s="115"/>
      <x:c r="E437" s="115"/>
      <x:c r="F437" s="115"/>
      <x:c r="G437" s="134"/>
      <x:c r="H437" s="150"/>
      <x:c r="I437" s="146" t="str">
        <x:f>IF(E437="","",IFERROR(VLOOKUP(E437,'Course Catalog'!$A$6:$L$55,7,FALSE),0))</x:f>
      </x:c>
      <x:c r="J437" s="126" t="str">
        <x:f>IF(A437="","",IF(H437&gt;=I437,"Yes","No"))</x:f>
      </x:c>
      <x:c r="K437" s="151"/>
      <x:c r="L437" s="148" t="str">
        <x:f>IF(OR(A437="",K437=""),"",EDATE(K437,IFERROR(VLOOKUP(E437,'Course Catalog'!$A$6:$L$55,8,FALSE),'Settings'!$B$7)))</x:f>
      </x:c>
      <x:c r="M437" s="15" t="str">
        <x:f>IF(A437="","",IF(J437&lt;&gt;"Yes","NOT PASSED",IF(L437&lt;TODAY(),"EXPIRED","CURRENT")))</x:f>
      </x:c>
      <x:c r="N437" s="149" t="str">
        <x:f>IF(A437="","",IF(M437&lt;&gt;"CURRENT",0,IF(COUNTIFS('Role Requirements'!$A$6:$A$105,D437,'Role Requirements'!$B$6:$B$105,E437)+COUNTIFS('Role Requirements'!$A$6:$A$105,"All Officers",'Role Requirements'!$B$6:$B$105,E437)=0,0,IF(COUNTIFS($B$6:B437,B437,$D$6:D437,D437,$E$6:E437,E437,$M$6:M437,"CURRENT")=1,1,0))))</x:f>
      </x:c>
      <x:c r="O437" s="114"/>
      <x:c r="P437" s="115"/>
      <x:c r="Q437" s="117"/>
    </x:row>
    <x:row r="438">
      <x:c r="A438" s="114"/>
      <x:c r="B438" s="115"/>
      <x:c r="C438" s="115"/>
      <x:c r="D438" s="115"/>
      <x:c r="E438" s="115"/>
      <x:c r="F438" s="115"/>
      <x:c r="G438" s="134"/>
      <x:c r="H438" s="150"/>
      <x:c r="I438" s="146" t="str">
        <x:f>IF(E438="","",IFERROR(VLOOKUP(E438,'Course Catalog'!$A$6:$L$55,7,FALSE),0))</x:f>
      </x:c>
      <x:c r="J438" s="126" t="str">
        <x:f>IF(A438="","",IF(H438&gt;=I438,"Yes","No"))</x:f>
      </x:c>
      <x:c r="K438" s="151"/>
      <x:c r="L438" s="148" t="str">
        <x:f>IF(OR(A438="",K438=""),"",EDATE(K438,IFERROR(VLOOKUP(E438,'Course Catalog'!$A$6:$L$55,8,FALSE),'Settings'!$B$7)))</x:f>
      </x:c>
      <x:c r="M438" s="15" t="str">
        <x:f>IF(A438="","",IF(J438&lt;&gt;"Yes","NOT PASSED",IF(L438&lt;TODAY(),"EXPIRED","CURRENT")))</x:f>
      </x:c>
      <x:c r="N438" s="149" t="str">
        <x:f>IF(A438="","",IF(M438&lt;&gt;"CURRENT",0,IF(COUNTIFS('Role Requirements'!$A$6:$A$105,D438,'Role Requirements'!$B$6:$B$105,E438)+COUNTIFS('Role Requirements'!$A$6:$A$105,"All Officers",'Role Requirements'!$B$6:$B$105,E438)=0,0,IF(COUNTIFS($B$6:B438,B438,$D$6:D438,D438,$E$6:E438,E438,$M$6:M438,"CURRENT")=1,1,0))))</x:f>
      </x:c>
      <x:c r="O438" s="114"/>
      <x:c r="P438" s="115"/>
      <x:c r="Q438" s="117"/>
    </x:row>
    <x:row r="439">
      <x:c r="A439" s="114"/>
      <x:c r="B439" s="115"/>
      <x:c r="C439" s="115"/>
      <x:c r="D439" s="115"/>
      <x:c r="E439" s="115"/>
      <x:c r="F439" s="115"/>
      <x:c r="G439" s="134"/>
      <x:c r="H439" s="150"/>
      <x:c r="I439" s="146" t="str">
        <x:f>IF(E439="","",IFERROR(VLOOKUP(E439,'Course Catalog'!$A$6:$L$55,7,FALSE),0))</x:f>
      </x:c>
      <x:c r="J439" s="126" t="str">
        <x:f>IF(A439="","",IF(H439&gt;=I439,"Yes","No"))</x:f>
      </x:c>
      <x:c r="K439" s="151"/>
      <x:c r="L439" s="148" t="str">
        <x:f>IF(OR(A439="",K439=""),"",EDATE(K439,IFERROR(VLOOKUP(E439,'Course Catalog'!$A$6:$L$55,8,FALSE),'Settings'!$B$7)))</x:f>
      </x:c>
      <x:c r="M439" s="15" t="str">
        <x:f>IF(A439="","",IF(J439&lt;&gt;"Yes","NOT PASSED",IF(L439&lt;TODAY(),"EXPIRED","CURRENT")))</x:f>
      </x:c>
      <x:c r="N439" s="149" t="str">
        <x:f>IF(A439="","",IF(M439&lt;&gt;"CURRENT",0,IF(COUNTIFS('Role Requirements'!$A$6:$A$105,D439,'Role Requirements'!$B$6:$B$105,E439)+COUNTIFS('Role Requirements'!$A$6:$A$105,"All Officers",'Role Requirements'!$B$6:$B$105,E439)=0,0,IF(COUNTIFS($B$6:B439,B439,$D$6:D439,D439,$E$6:E439,E439,$M$6:M439,"CURRENT")=1,1,0))))</x:f>
      </x:c>
      <x:c r="O439" s="114"/>
      <x:c r="P439" s="115"/>
      <x:c r="Q439" s="117"/>
    </x:row>
    <x:row r="440">
      <x:c r="A440" s="114"/>
      <x:c r="B440" s="115"/>
      <x:c r="C440" s="115"/>
      <x:c r="D440" s="115"/>
      <x:c r="E440" s="115"/>
      <x:c r="F440" s="115"/>
      <x:c r="G440" s="134"/>
      <x:c r="H440" s="150"/>
      <x:c r="I440" s="146" t="str">
        <x:f>IF(E440="","",IFERROR(VLOOKUP(E440,'Course Catalog'!$A$6:$L$55,7,FALSE),0))</x:f>
      </x:c>
      <x:c r="J440" s="126" t="str">
        <x:f>IF(A440="","",IF(H440&gt;=I440,"Yes","No"))</x:f>
      </x:c>
      <x:c r="K440" s="151"/>
      <x:c r="L440" s="148" t="str">
        <x:f>IF(OR(A440="",K440=""),"",EDATE(K440,IFERROR(VLOOKUP(E440,'Course Catalog'!$A$6:$L$55,8,FALSE),'Settings'!$B$7)))</x:f>
      </x:c>
      <x:c r="M440" s="15" t="str">
        <x:f>IF(A440="","",IF(J440&lt;&gt;"Yes","NOT PASSED",IF(L440&lt;TODAY(),"EXPIRED","CURRENT")))</x:f>
      </x:c>
      <x:c r="N440" s="149" t="str">
        <x:f>IF(A440="","",IF(M440&lt;&gt;"CURRENT",0,IF(COUNTIFS('Role Requirements'!$A$6:$A$105,D440,'Role Requirements'!$B$6:$B$105,E440)+COUNTIFS('Role Requirements'!$A$6:$A$105,"All Officers",'Role Requirements'!$B$6:$B$105,E440)=0,0,IF(COUNTIFS($B$6:B440,B440,$D$6:D440,D440,$E$6:E440,E440,$M$6:M440,"CURRENT")=1,1,0))))</x:f>
      </x:c>
      <x:c r="O440" s="114"/>
      <x:c r="P440" s="115"/>
      <x:c r="Q440" s="117"/>
    </x:row>
    <x:row r="441">
      <x:c r="A441" s="114"/>
      <x:c r="B441" s="115"/>
      <x:c r="C441" s="115"/>
      <x:c r="D441" s="115"/>
      <x:c r="E441" s="115"/>
      <x:c r="F441" s="115"/>
      <x:c r="G441" s="134"/>
      <x:c r="H441" s="150"/>
      <x:c r="I441" s="146" t="str">
        <x:f>IF(E441="","",IFERROR(VLOOKUP(E441,'Course Catalog'!$A$6:$L$55,7,FALSE),0))</x:f>
      </x:c>
      <x:c r="J441" s="126" t="str">
        <x:f>IF(A441="","",IF(H441&gt;=I441,"Yes","No"))</x:f>
      </x:c>
      <x:c r="K441" s="151"/>
      <x:c r="L441" s="148" t="str">
        <x:f>IF(OR(A441="",K441=""),"",EDATE(K441,IFERROR(VLOOKUP(E441,'Course Catalog'!$A$6:$L$55,8,FALSE),'Settings'!$B$7)))</x:f>
      </x:c>
      <x:c r="M441" s="15" t="str">
        <x:f>IF(A441="","",IF(J441&lt;&gt;"Yes","NOT PASSED",IF(L441&lt;TODAY(),"EXPIRED","CURRENT")))</x:f>
      </x:c>
      <x:c r="N441" s="149" t="str">
        <x:f>IF(A441="","",IF(M441&lt;&gt;"CURRENT",0,IF(COUNTIFS('Role Requirements'!$A$6:$A$105,D441,'Role Requirements'!$B$6:$B$105,E441)+COUNTIFS('Role Requirements'!$A$6:$A$105,"All Officers",'Role Requirements'!$B$6:$B$105,E441)=0,0,IF(COUNTIFS($B$6:B441,B441,$D$6:D441,D441,$E$6:E441,E441,$M$6:M441,"CURRENT")=1,1,0))))</x:f>
      </x:c>
      <x:c r="O441" s="114"/>
      <x:c r="P441" s="115"/>
      <x:c r="Q441" s="117"/>
    </x:row>
    <x:row r="442">
      <x:c r="A442" s="114"/>
      <x:c r="B442" s="115"/>
      <x:c r="C442" s="115"/>
      <x:c r="D442" s="115"/>
      <x:c r="E442" s="115"/>
      <x:c r="F442" s="115"/>
      <x:c r="G442" s="134"/>
      <x:c r="H442" s="150"/>
      <x:c r="I442" s="146" t="str">
        <x:f>IF(E442="","",IFERROR(VLOOKUP(E442,'Course Catalog'!$A$6:$L$55,7,FALSE),0))</x:f>
      </x:c>
      <x:c r="J442" s="126" t="str">
        <x:f>IF(A442="","",IF(H442&gt;=I442,"Yes","No"))</x:f>
      </x:c>
      <x:c r="K442" s="151"/>
      <x:c r="L442" s="148" t="str">
        <x:f>IF(OR(A442="",K442=""),"",EDATE(K442,IFERROR(VLOOKUP(E442,'Course Catalog'!$A$6:$L$55,8,FALSE),'Settings'!$B$7)))</x:f>
      </x:c>
      <x:c r="M442" s="15" t="str">
        <x:f>IF(A442="","",IF(J442&lt;&gt;"Yes","NOT PASSED",IF(L442&lt;TODAY(),"EXPIRED","CURRENT")))</x:f>
      </x:c>
      <x:c r="N442" s="149" t="str">
        <x:f>IF(A442="","",IF(M442&lt;&gt;"CURRENT",0,IF(COUNTIFS('Role Requirements'!$A$6:$A$105,D442,'Role Requirements'!$B$6:$B$105,E442)+COUNTIFS('Role Requirements'!$A$6:$A$105,"All Officers",'Role Requirements'!$B$6:$B$105,E442)=0,0,IF(COUNTIFS($B$6:B442,B442,$D$6:D442,D442,$E$6:E442,E442,$M$6:M442,"CURRENT")=1,1,0))))</x:f>
      </x:c>
      <x:c r="O442" s="114"/>
      <x:c r="P442" s="115"/>
      <x:c r="Q442" s="117"/>
    </x:row>
    <x:row r="443">
      <x:c r="A443" s="114"/>
      <x:c r="B443" s="115"/>
      <x:c r="C443" s="115"/>
      <x:c r="D443" s="115"/>
      <x:c r="E443" s="115"/>
      <x:c r="F443" s="115"/>
      <x:c r="G443" s="134"/>
      <x:c r="H443" s="150"/>
      <x:c r="I443" s="146" t="str">
        <x:f>IF(E443="","",IFERROR(VLOOKUP(E443,'Course Catalog'!$A$6:$L$55,7,FALSE),0))</x:f>
      </x:c>
      <x:c r="J443" s="126" t="str">
        <x:f>IF(A443="","",IF(H443&gt;=I443,"Yes","No"))</x:f>
      </x:c>
      <x:c r="K443" s="151"/>
      <x:c r="L443" s="148" t="str">
        <x:f>IF(OR(A443="",K443=""),"",EDATE(K443,IFERROR(VLOOKUP(E443,'Course Catalog'!$A$6:$L$55,8,FALSE),'Settings'!$B$7)))</x:f>
      </x:c>
      <x:c r="M443" s="15" t="str">
        <x:f>IF(A443="","",IF(J443&lt;&gt;"Yes","NOT PASSED",IF(L443&lt;TODAY(),"EXPIRED","CURRENT")))</x:f>
      </x:c>
      <x:c r="N443" s="149" t="str">
        <x:f>IF(A443="","",IF(M443&lt;&gt;"CURRENT",0,IF(COUNTIFS('Role Requirements'!$A$6:$A$105,D443,'Role Requirements'!$B$6:$B$105,E443)+COUNTIFS('Role Requirements'!$A$6:$A$105,"All Officers",'Role Requirements'!$B$6:$B$105,E443)=0,0,IF(COUNTIFS($B$6:B443,B443,$D$6:D443,D443,$E$6:E443,E443,$M$6:M443,"CURRENT")=1,1,0))))</x:f>
      </x:c>
      <x:c r="O443" s="114"/>
      <x:c r="P443" s="115"/>
      <x:c r="Q443" s="117"/>
    </x:row>
    <x:row r="444">
      <x:c r="A444" s="114"/>
      <x:c r="B444" s="115"/>
      <x:c r="C444" s="115"/>
      <x:c r="D444" s="115"/>
      <x:c r="E444" s="115"/>
      <x:c r="F444" s="115"/>
      <x:c r="G444" s="134"/>
      <x:c r="H444" s="150"/>
      <x:c r="I444" s="146" t="str">
        <x:f>IF(E444="","",IFERROR(VLOOKUP(E444,'Course Catalog'!$A$6:$L$55,7,FALSE),0))</x:f>
      </x:c>
      <x:c r="J444" s="126" t="str">
        <x:f>IF(A444="","",IF(H444&gt;=I444,"Yes","No"))</x:f>
      </x:c>
      <x:c r="K444" s="151"/>
      <x:c r="L444" s="148" t="str">
        <x:f>IF(OR(A444="",K444=""),"",EDATE(K444,IFERROR(VLOOKUP(E444,'Course Catalog'!$A$6:$L$55,8,FALSE),'Settings'!$B$7)))</x:f>
      </x:c>
      <x:c r="M444" s="15" t="str">
        <x:f>IF(A444="","",IF(J444&lt;&gt;"Yes","NOT PASSED",IF(L444&lt;TODAY(),"EXPIRED","CURRENT")))</x:f>
      </x:c>
      <x:c r="N444" s="149" t="str">
        <x:f>IF(A444="","",IF(M444&lt;&gt;"CURRENT",0,IF(COUNTIFS('Role Requirements'!$A$6:$A$105,D444,'Role Requirements'!$B$6:$B$105,E444)+COUNTIFS('Role Requirements'!$A$6:$A$105,"All Officers",'Role Requirements'!$B$6:$B$105,E444)=0,0,IF(COUNTIFS($B$6:B444,B444,$D$6:D444,D444,$E$6:E444,E444,$M$6:M444,"CURRENT")=1,1,0))))</x:f>
      </x:c>
      <x:c r="O444" s="114"/>
      <x:c r="P444" s="115"/>
      <x:c r="Q444" s="117"/>
    </x:row>
    <x:row r="445">
      <x:c r="A445" s="114"/>
      <x:c r="B445" s="115"/>
      <x:c r="C445" s="115"/>
      <x:c r="D445" s="115"/>
      <x:c r="E445" s="115"/>
      <x:c r="F445" s="115"/>
      <x:c r="G445" s="134"/>
      <x:c r="H445" s="150"/>
      <x:c r="I445" s="146" t="str">
        <x:f>IF(E445="","",IFERROR(VLOOKUP(E445,'Course Catalog'!$A$6:$L$55,7,FALSE),0))</x:f>
      </x:c>
      <x:c r="J445" s="126" t="str">
        <x:f>IF(A445="","",IF(H445&gt;=I445,"Yes","No"))</x:f>
      </x:c>
      <x:c r="K445" s="151"/>
      <x:c r="L445" s="148" t="str">
        <x:f>IF(OR(A445="",K445=""),"",EDATE(K445,IFERROR(VLOOKUP(E445,'Course Catalog'!$A$6:$L$55,8,FALSE),'Settings'!$B$7)))</x:f>
      </x:c>
      <x:c r="M445" s="15" t="str">
        <x:f>IF(A445="","",IF(J445&lt;&gt;"Yes","NOT PASSED",IF(L445&lt;TODAY(),"EXPIRED","CURRENT")))</x:f>
      </x:c>
      <x:c r="N445" s="149" t="str">
        <x:f>IF(A445="","",IF(M445&lt;&gt;"CURRENT",0,IF(COUNTIFS('Role Requirements'!$A$6:$A$105,D445,'Role Requirements'!$B$6:$B$105,E445)+COUNTIFS('Role Requirements'!$A$6:$A$105,"All Officers",'Role Requirements'!$B$6:$B$105,E445)=0,0,IF(COUNTIFS($B$6:B445,B445,$D$6:D445,D445,$E$6:E445,E445,$M$6:M445,"CURRENT")=1,1,0))))</x:f>
      </x:c>
      <x:c r="O445" s="114"/>
      <x:c r="P445" s="115"/>
      <x:c r="Q445" s="117"/>
    </x:row>
    <x:row r="446">
      <x:c r="A446" s="114"/>
      <x:c r="B446" s="115"/>
      <x:c r="C446" s="115"/>
      <x:c r="D446" s="115"/>
      <x:c r="E446" s="115"/>
      <x:c r="F446" s="115"/>
      <x:c r="G446" s="134"/>
      <x:c r="H446" s="150"/>
      <x:c r="I446" s="146" t="str">
        <x:f>IF(E446="","",IFERROR(VLOOKUP(E446,'Course Catalog'!$A$6:$L$55,7,FALSE),0))</x:f>
      </x:c>
      <x:c r="J446" s="126" t="str">
        <x:f>IF(A446="","",IF(H446&gt;=I446,"Yes","No"))</x:f>
      </x:c>
      <x:c r="K446" s="151"/>
      <x:c r="L446" s="148" t="str">
        <x:f>IF(OR(A446="",K446=""),"",EDATE(K446,IFERROR(VLOOKUP(E446,'Course Catalog'!$A$6:$L$55,8,FALSE),'Settings'!$B$7)))</x:f>
      </x:c>
      <x:c r="M446" s="15" t="str">
        <x:f>IF(A446="","",IF(J446&lt;&gt;"Yes","NOT PASSED",IF(L446&lt;TODAY(),"EXPIRED","CURRENT")))</x:f>
      </x:c>
      <x:c r="N446" s="149" t="str">
        <x:f>IF(A446="","",IF(M446&lt;&gt;"CURRENT",0,IF(COUNTIFS('Role Requirements'!$A$6:$A$105,D446,'Role Requirements'!$B$6:$B$105,E446)+COUNTIFS('Role Requirements'!$A$6:$A$105,"All Officers",'Role Requirements'!$B$6:$B$105,E446)=0,0,IF(COUNTIFS($B$6:B446,B446,$D$6:D446,D446,$E$6:E446,E446,$M$6:M446,"CURRENT")=1,1,0))))</x:f>
      </x:c>
      <x:c r="O446" s="114"/>
      <x:c r="P446" s="115"/>
      <x:c r="Q446" s="117"/>
    </x:row>
    <x:row r="447">
      <x:c r="A447" s="114"/>
      <x:c r="B447" s="115"/>
      <x:c r="C447" s="115"/>
      <x:c r="D447" s="115"/>
      <x:c r="E447" s="115"/>
      <x:c r="F447" s="115"/>
      <x:c r="G447" s="134"/>
      <x:c r="H447" s="150"/>
      <x:c r="I447" s="146" t="str">
        <x:f>IF(E447="","",IFERROR(VLOOKUP(E447,'Course Catalog'!$A$6:$L$55,7,FALSE),0))</x:f>
      </x:c>
      <x:c r="J447" s="126" t="str">
        <x:f>IF(A447="","",IF(H447&gt;=I447,"Yes","No"))</x:f>
      </x:c>
      <x:c r="K447" s="151"/>
      <x:c r="L447" s="148" t="str">
        <x:f>IF(OR(A447="",K447=""),"",EDATE(K447,IFERROR(VLOOKUP(E447,'Course Catalog'!$A$6:$L$55,8,FALSE),'Settings'!$B$7)))</x:f>
      </x:c>
      <x:c r="M447" s="15" t="str">
        <x:f>IF(A447="","",IF(J447&lt;&gt;"Yes","NOT PASSED",IF(L447&lt;TODAY(),"EXPIRED","CURRENT")))</x:f>
      </x:c>
      <x:c r="N447" s="149" t="str">
        <x:f>IF(A447="","",IF(M447&lt;&gt;"CURRENT",0,IF(COUNTIFS('Role Requirements'!$A$6:$A$105,D447,'Role Requirements'!$B$6:$B$105,E447)+COUNTIFS('Role Requirements'!$A$6:$A$105,"All Officers",'Role Requirements'!$B$6:$B$105,E447)=0,0,IF(COUNTIFS($B$6:B447,B447,$D$6:D447,D447,$E$6:E447,E447,$M$6:M447,"CURRENT")=1,1,0))))</x:f>
      </x:c>
      <x:c r="O447" s="114"/>
      <x:c r="P447" s="115"/>
      <x:c r="Q447" s="117"/>
    </x:row>
    <x:row r="448">
      <x:c r="A448" s="114"/>
      <x:c r="B448" s="115"/>
      <x:c r="C448" s="115"/>
      <x:c r="D448" s="115"/>
      <x:c r="E448" s="115"/>
      <x:c r="F448" s="115"/>
      <x:c r="G448" s="134"/>
      <x:c r="H448" s="150"/>
      <x:c r="I448" s="146" t="str">
        <x:f>IF(E448="","",IFERROR(VLOOKUP(E448,'Course Catalog'!$A$6:$L$55,7,FALSE),0))</x:f>
      </x:c>
      <x:c r="J448" s="126" t="str">
        <x:f>IF(A448="","",IF(H448&gt;=I448,"Yes","No"))</x:f>
      </x:c>
      <x:c r="K448" s="151"/>
      <x:c r="L448" s="148" t="str">
        <x:f>IF(OR(A448="",K448=""),"",EDATE(K448,IFERROR(VLOOKUP(E448,'Course Catalog'!$A$6:$L$55,8,FALSE),'Settings'!$B$7)))</x:f>
      </x:c>
      <x:c r="M448" s="15" t="str">
        <x:f>IF(A448="","",IF(J448&lt;&gt;"Yes","NOT PASSED",IF(L448&lt;TODAY(),"EXPIRED","CURRENT")))</x:f>
      </x:c>
      <x:c r="N448" s="149" t="str">
        <x:f>IF(A448="","",IF(M448&lt;&gt;"CURRENT",0,IF(COUNTIFS('Role Requirements'!$A$6:$A$105,D448,'Role Requirements'!$B$6:$B$105,E448)+COUNTIFS('Role Requirements'!$A$6:$A$105,"All Officers",'Role Requirements'!$B$6:$B$105,E448)=0,0,IF(COUNTIFS($B$6:B448,B448,$D$6:D448,D448,$E$6:E448,E448,$M$6:M448,"CURRENT")=1,1,0))))</x:f>
      </x:c>
      <x:c r="O448" s="114"/>
      <x:c r="P448" s="115"/>
      <x:c r="Q448" s="117"/>
    </x:row>
    <x:row r="449">
      <x:c r="A449" s="114"/>
      <x:c r="B449" s="115"/>
      <x:c r="C449" s="115"/>
      <x:c r="D449" s="115"/>
      <x:c r="E449" s="115"/>
      <x:c r="F449" s="115"/>
      <x:c r="G449" s="134"/>
      <x:c r="H449" s="150"/>
      <x:c r="I449" s="146" t="str">
        <x:f>IF(E449="","",IFERROR(VLOOKUP(E449,'Course Catalog'!$A$6:$L$55,7,FALSE),0))</x:f>
      </x:c>
      <x:c r="J449" s="126" t="str">
        <x:f>IF(A449="","",IF(H449&gt;=I449,"Yes","No"))</x:f>
      </x:c>
      <x:c r="K449" s="151"/>
      <x:c r="L449" s="148" t="str">
        <x:f>IF(OR(A449="",K449=""),"",EDATE(K449,IFERROR(VLOOKUP(E449,'Course Catalog'!$A$6:$L$55,8,FALSE),'Settings'!$B$7)))</x:f>
      </x:c>
      <x:c r="M449" s="15" t="str">
        <x:f>IF(A449="","",IF(J449&lt;&gt;"Yes","NOT PASSED",IF(L449&lt;TODAY(),"EXPIRED","CURRENT")))</x:f>
      </x:c>
      <x:c r="N449" s="149" t="str">
        <x:f>IF(A449="","",IF(M449&lt;&gt;"CURRENT",0,IF(COUNTIFS('Role Requirements'!$A$6:$A$105,D449,'Role Requirements'!$B$6:$B$105,E449)+COUNTIFS('Role Requirements'!$A$6:$A$105,"All Officers",'Role Requirements'!$B$6:$B$105,E449)=0,0,IF(COUNTIFS($B$6:B449,B449,$D$6:D449,D449,$E$6:E449,E449,$M$6:M449,"CURRENT")=1,1,0))))</x:f>
      </x:c>
      <x:c r="O449" s="114"/>
      <x:c r="P449" s="115"/>
      <x:c r="Q449" s="117"/>
    </x:row>
    <x:row r="450">
      <x:c r="A450" s="114"/>
      <x:c r="B450" s="115"/>
      <x:c r="C450" s="115"/>
      <x:c r="D450" s="115"/>
      <x:c r="E450" s="115"/>
      <x:c r="F450" s="115"/>
      <x:c r="G450" s="134"/>
      <x:c r="H450" s="150"/>
      <x:c r="I450" s="146" t="str">
        <x:f>IF(E450="","",IFERROR(VLOOKUP(E450,'Course Catalog'!$A$6:$L$55,7,FALSE),0))</x:f>
      </x:c>
      <x:c r="J450" s="126" t="str">
        <x:f>IF(A450="","",IF(H450&gt;=I450,"Yes","No"))</x:f>
      </x:c>
      <x:c r="K450" s="151"/>
      <x:c r="L450" s="148" t="str">
        <x:f>IF(OR(A450="",K450=""),"",EDATE(K450,IFERROR(VLOOKUP(E450,'Course Catalog'!$A$6:$L$55,8,FALSE),'Settings'!$B$7)))</x:f>
      </x:c>
      <x:c r="M450" s="15" t="str">
        <x:f>IF(A450="","",IF(J450&lt;&gt;"Yes","NOT PASSED",IF(L450&lt;TODAY(),"EXPIRED","CURRENT")))</x:f>
      </x:c>
      <x:c r="N450" s="149" t="str">
        <x:f>IF(A450="","",IF(M450&lt;&gt;"CURRENT",0,IF(COUNTIFS('Role Requirements'!$A$6:$A$105,D450,'Role Requirements'!$B$6:$B$105,E450)+COUNTIFS('Role Requirements'!$A$6:$A$105,"All Officers",'Role Requirements'!$B$6:$B$105,E450)=0,0,IF(COUNTIFS($B$6:B450,B450,$D$6:D450,D450,$E$6:E450,E450,$M$6:M450,"CURRENT")=1,1,0))))</x:f>
      </x:c>
      <x:c r="O450" s="114"/>
      <x:c r="P450" s="115"/>
      <x:c r="Q450" s="117"/>
    </x:row>
    <x:row r="451">
      <x:c r="A451" s="114"/>
      <x:c r="B451" s="115"/>
      <x:c r="C451" s="115"/>
      <x:c r="D451" s="115"/>
      <x:c r="E451" s="115"/>
      <x:c r="F451" s="115"/>
      <x:c r="G451" s="134"/>
      <x:c r="H451" s="150"/>
      <x:c r="I451" s="146" t="str">
        <x:f>IF(E451="","",IFERROR(VLOOKUP(E451,'Course Catalog'!$A$6:$L$55,7,FALSE),0))</x:f>
      </x:c>
      <x:c r="J451" s="126" t="str">
        <x:f>IF(A451="","",IF(H451&gt;=I451,"Yes","No"))</x:f>
      </x:c>
      <x:c r="K451" s="151"/>
      <x:c r="L451" s="148" t="str">
        <x:f>IF(OR(A451="",K451=""),"",EDATE(K451,IFERROR(VLOOKUP(E451,'Course Catalog'!$A$6:$L$55,8,FALSE),'Settings'!$B$7)))</x:f>
      </x:c>
      <x:c r="M451" s="15" t="str">
        <x:f>IF(A451="","",IF(J451&lt;&gt;"Yes","NOT PASSED",IF(L451&lt;TODAY(),"EXPIRED","CURRENT")))</x:f>
      </x:c>
      <x:c r="N451" s="149" t="str">
        <x:f>IF(A451="","",IF(M451&lt;&gt;"CURRENT",0,IF(COUNTIFS('Role Requirements'!$A$6:$A$105,D451,'Role Requirements'!$B$6:$B$105,E451)+COUNTIFS('Role Requirements'!$A$6:$A$105,"All Officers",'Role Requirements'!$B$6:$B$105,E451)=0,0,IF(COUNTIFS($B$6:B451,B451,$D$6:D451,D451,$E$6:E451,E451,$M$6:M451,"CURRENT")=1,1,0))))</x:f>
      </x:c>
      <x:c r="O451" s="114"/>
      <x:c r="P451" s="115"/>
      <x:c r="Q451" s="117"/>
    </x:row>
    <x:row r="452">
      <x:c r="A452" s="114"/>
      <x:c r="B452" s="115"/>
      <x:c r="C452" s="115"/>
      <x:c r="D452" s="115"/>
      <x:c r="E452" s="115"/>
      <x:c r="F452" s="115"/>
      <x:c r="G452" s="134"/>
      <x:c r="H452" s="150"/>
      <x:c r="I452" s="146" t="str">
        <x:f>IF(E452="","",IFERROR(VLOOKUP(E452,'Course Catalog'!$A$6:$L$55,7,FALSE),0))</x:f>
      </x:c>
      <x:c r="J452" s="126" t="str">
        <x:f>IF(A452="","",IF(H452&gt;=I452,"Yes","No"))</x:f>
      </x:c>
      <x:c r="K452" s="151"/>
      <x:c r="L452" s="148" t="str">
        <x:f>IF(OR(A452="",K452=""),"",EDATE(K452,IFERROR(VLOOKUP(E452,'Course Catalog'!$A$6:$L$55,8,FALSE),'Settings'!$B$7)))</x:f>
      </x:c>
      <x:c r="M452" s="15" t="str">
        <x:f>IF(A452="","",IF(J452&lt;&gt;"Yes","NOT PASSED",IF(L452&lt;TODAY(),"EXPIRED","CURRENT")))</x:f>
      </x:c>
      <x:c r="N452" s="149" t="str">
        <x:f>IF(A452="","",IF(M452&lt;&gt;"CURRENT",0,IF(COUNTIFS('Role Requirements'!$A$6:$A$105,D452,'Role Requirements'!$B$6:$B$105,E452)+COUNTIFS('Role Requirements'!$A$6:$A$105,"All Officers",'Role Requirements'!$B$6:$B$105,E452)=0,0,IF(COUNTIFS($B$6:B452,B452,$D$6:D452,D452,$E$6:E452,E452,$M$6:M452,"CURRENT")=1,1,0))))</x:f>
      </x:c>
      <x:c r="O452" s="114"/>
      <x:c r="P452" s="115"/>
      <x:c r="Q452" s="117"/>
    </x:row>
    <x:row r="453">
      <x:c r="A453" s="114"/>
      <x:c r="B453" s="115"/>
      <x:c r="C453" s="115"/>
      <x:c r="D453" s="115"/>
      <x:c r="E453" s="115"/>
      <x:c r="F453" s="115"/>
      <x:c r="G453" s="134"/>
      <x:c r="H453" s="150"/>
      <x:c r="I453" s="146" t="str">
        <x:f>IF(E453="","",IFERROR(VLOOKUP(E453,'Course Catalog'!$A$6:$L$55,7,FALSE),0))</x:f>
      </x:c>
      <x:c r="J453" s="126" t="str">
        <x:f>IF(A453="","",IF(H453&gt;=I453,"Yes","No"))</x:f>
      </x:c>
      <x:c r="K453" s="151"/>
      <x:c r="L453" s="148" t="str">
        <x:f>IF(OR(A453="",K453=""),"",EDATE(K453,IFERROR(VLOOKUP(E453,'Course Catalog'!$A$6:$L$55,8,FALSE),'Settings'!$B$7)))</x:f>
      </x:c>
      <x:c r="M453" s="15" t="str">
        <x:f>IF(A453="","",IF(J453&lt;&gt;"Yes","NOT PASSED",IF(L453&lt;TODAY(),"EXPIRED","CURRENT")))</x:f>
      </x:c>
      <x:c r="N453" s="149" t="str">
        <x:f>IF(A453="","",IF(M453&lt;&gt;"CURRENT",0,IF(COUNTIFS('Role Requirements'!$A$6:$A$105,D453,'Role Requirements'!$B$6:$B$105,E453)+COUNTIFS('Role Requirements'!$A$6:$A$105,"All Officers",'Role Requirements'!$B$6:$B$105,E453)=0,0,IF(COUNTIFS($B$6:B453,B453,$D$6:D453,D453,$E$6:E453,E453,$M$6:M453,"CURRENT")=1,1,0))))</x:f>
      </x:c>
      <x:c r="O453" s="114"/>
      <x:c r="P453" s="115"/>
      <x:c r="Q453" s="117"/>
    </x:row>
    <x:row r="454">
      <x:c r="A454" s="114"/>
      <x:c r="B454" s="115"/>
      <x:c r="C454" s="115"/>
      <x:c r="D454" s="115"/>
      <x:c r="E454" s="115"/>
      <x:c r="F454" s="115"/>
      <x:c r="G454" s="134"/>
      <x:c r="H454" s="150"/>
      <x:c r="I454" s="146" t="str">
        <x:f>IF(E454="","",IFERROR(VLOOKUP(E454,'Course Catalog'!$A$6:$L$55,7,FALSE),0))</x:f>
      </x:c>
      <x:c r="J454" s="126" t="str">
        <x:f>IF(A454="","",IF(H454&gt;=I454,"Yes","No"))</x:f>
      </x:c>
      <x:c r="K454" s="151"/>
      <x:c r="L454" s="148" t="str">
        <x:f>IF(OR(A454="",K454=""),"",EDATE(K454,IFERROR(VLOOKUP(E454,'Course Catalog'!$A$6:$L$55,8,FALSE),'Settings'!$B$7)))</x:f>
      </x:c>
      <x:c r="M454" s="15" t="str">
        <x:f>IF(A454="","",IF(J454&lt;&gt;"Yes","NOT PASSED",IF(L454&lt;TODAY(),"EXPIRED","CURRENT")))</x:f>
      </x:c>
      <x:c r="N454" s="149" t="str">
        <x:f>IF(A454="","",IF(M454&lt;&gt;"CURRENT",0,IF(COUNTIFS('Role Requirements'!$A$6:$A$105,D454,'Role Requirements'!$B$6:$B$105,E454)+COUNTIFS('Role Requirements'!$A$6:$A$105,"All Officers",'Role Requirements'!$B$6:$B$105,E454)=0,0,IF(COUNTIFS($B$6:B454,B454,$D$6:D454,D454,$E$6:E454,E454,$M$6:M454,"CURRENT")=1,1,0))))</x:f>
      </x:c>
      <x:c r="O454" s="114"/>
      <x:c r="P454" s="115"/>
      <x:c r="Q454" s="117"/>
    </x:row>
    <x:row r="455">
      <x:c r="A455" s="114"/>
      <x:c r="B455" s="115"/>
      <x:c r="C455" s="115"/>
      <x:c r="D455" s="115"/>
      <x:c r="E455" s="115"/>
      <x:c r="F455" s="115"/>
      <x:c r="G455" s="134"/>
      <x:c r="H455" s="150"/>
      <x:c r="I455" s="146" t="str">
        <x:f>IF(E455="","",IFERROR(VLOOKUP(E455,'Course Catalog'!$A$6:$L$55,7,FALSE),0))</x:f>
      </x:c>
      <x:c r="J455" s="126" t="str">
        <x:f>IF(A455="","",IF(H455&gt;=I455,"Yes","No"))</x:f>
      </x:c>
      <x:c r="K455" s="151"/>
      <x:c r="L455" s="148" t="str">
        <x:f>IF(OR(A455="",K455=""),"",EDATE(K455,IFERROR(VLOOKUP(E455,'Course Catalog'!$A$6:$L$55,8,FALSE),'Settings'!$B$7)))</x:f>
      </x:c>
      <x:c r="M455" s="15" t="str">
        <x:f>IF(A455="","",IF(J455&lt;&gt;"Yes","NOT PASSED",IF(L455&lt;TODAY(),"EXPIRED","CURRENT")))</x:f>
      </x:c>
      <x:c r="N455" s="149" t="str">
        <x:f>IF(A455="","",IF(M455&lt;&gt;"CURRENT",0,IF(COUNTIFS('Role Requirements'!$A$6:$A$105,D455,'Role Requirements'!$B$6:$B$105,E455)+COUNTIFS('Role Requirements'!$A$6:$A$105,"All Officers",'Role Requirements'!$B$6:$B$105,E455)=0,0,IF(COUNTIFS($B$6:B455,B455,$D$6:D455,D455,$E$6:E455,E455,$M$6:M455,"CURRENT")=1,1,0))))</x:f>
      </x:c>
      <x:c r="O455" s="114"/>
      <x:c r="P455" s="115"/>
      <x:c r="Q455" s="117"/>
    </x:row>
    <x:row r="456">
      <x:c r="A456" s="114"/>
      <x:c r="B456" s="115"/>
      <x:c r="C456" s="115"/>
      <x:c r="D456" s="115"/>
      <x:c r="E456" s="115"/>
      <x:c r="F456" s="115"/>
      <x:c r="G456" s="134"/>
      <x:c r="H456" s="150"/>
      <x:c r="I456" s="146" t="str">
        <x:f>IF(E456="","",IFERROR(VLOOKUP(E456,'Course Catalog'!$A$6:$L$55,7,FALSE),0))</x:f>
      </x:c>
      <x:c r="J456" s="126" t="str">
        <x:f>IF(A456="","",IF(H456&gt;=I456,"Yes","No"))</x:f>
      </x:c>
      <x:c r="K456" s="151"/>
      <x:c r="L456" s="148" t="str">
        <x:f>IF(OR(A456="",K456=""),"",EDATE(K456,IFERROR(VLOOKUP(E456,'Course Catalog'!$A$6:$L$55,8,FALSE),'Settings'!$B$7)))</x:f>
      </x:c>
      <x:c r="M456" s="15" t="str">
        <x:f>IF(A456="","",IF(J456&lt;&gt;"Yes","NOT PASSED",IF(L456&lt;TODAY(),"EXPIRED","CURRENT")))</x:f>
      </x:c>
      <x:c r="N456" s="149" t="str">
        <x:f>IF(A456="","",IF(M456&lt;&gt;"CURRENT",0,IF(COUNTIFS('Role Requirements'!$A$6:$A$105,D456,'Role Requirements'!$B$6:$B$105,E456)+COUNTIFS('Role Requirements'!$A$6:$A$105,"All Officers",'Role Requirements'!$B$6:$B$105,E456)=0,0,IF(COUNTIFS($B$6:B456,B456,$D$6:D456,D456,$E$6:E456,E456,$M$6:M456,"CURRENT")=1,1,0))))</x:f>
      </x:c>
      <x:c r="O456" s="114"/>
      <x:c r="P456" s="115"/>
      <x:c r="Q456" s="117"/>
    </x:row>
    <x:row r="457">
      <x:c r="A457" s="114"/>
      <x:c r="B457" s="115"/>
      <x:c r="C457" s="115"/>
      <x:c r="D457" s="115"/>
      <x:c r="E457" s="115"/>
      <x:c r="F457" s="115"/>
      <x:c r="G457" s="134"/>
      <x:c r="H457" s="150"/>
      <x:c r="I457" s="146" t="str">
        <x:f>IF(E457="","",IFERROR(VLOOKUP(E457,'Course Catalog'!$A$6:$L$55,7,FALSE),0))</x:f>
      </x:c>
      <x:c r="J457" s="126" t="str">
        <x:f>IF(A457="","",IF(H457&gt;=I457,"Yes","No"))</x:f>
      </x:c>
      <x:c r="K457" s="151"/>
      <x:c r="L457" s="148" t="str">
        <x:f>IF(OR(A457="",K457=""),"",EDATE(K457,IFERROR(VLOOKUP(E457,'Course Catalog'!$A$6:$L$55,8,FALSE),'Settings'!$B$7)))</x:f>
      </x:c>
      <x:c r="M457" s="15" t="str">
        <x:f>IF(A457="","",IF(J457&lt;&gt;"Yes","NOT PASSED",IF(L457&lt;TODAY(),"EXPIRED","CURRENT")))</x:f>
      </x:c>
      <x:c r="N457" s="149" t="str">
        <x:f>IF(A457="","",IF(M457&lt;&gt;"CURRENT",0,IF(COUNTIFS('Role Requirements'!$A$6:$A$105,D457,'Role Requirements'!$B$6:$B$105,E457)+COUNTIFS('Role Requirements'!$A$6:$A$105,"All Officers",'Role Requirements'!$B$6:$B$105,E457)=0,0,IF(COUNTIFS($B$6:B457,B457,$D$6:D457,D457,$E$6:E457,E457,$M$6:M457,"CURRENT")=1,1,0))))</x:f>
      </x:c>
      <x:c r="O457" s="114"/>
      <x:c r="P457" s="115"/>
      <x:c r="Q457" s="117"/>
    </x:row>
    <x:row r="458">
      <x:c r="A458" s="114"/>
      <x:c r="B458" s="115"/>
      <x:c r="C458" s="115"/>
      <x:c r="D458" s="115"/>
      <x:c r="E458" s="115"/>
      <x:c r="F458" s="115"/>
      <x:c r="G458" s="134"/>
      <x:c r="H458" s="150"/>
      <x:c r="I458" s="146" t="str">
        <x:f>IF(E458="","",IFERROR(VLOOKUP(E458,'Course Catalog'!$A$6:$L$55,7,FALSE),0))</x:f>
      </x:c>
      <x:c r="J458" s="126" t="str">
        <x:f>IF(A458="","",IF(H458&gt;=I458,"Yes","No"))</x:f>
      </x:c>
      <x:c r="K458" s="151"/>
      <x:c r="L458" s="148" t="str">
        <x:f>IF(OR(A458="",K458=""),"",EDATE(K458,IFERROR(VLOOKUP(E458,'Course Catalog'!$A$6:$L$55,8,FALSE),'Settings'!$B$7)))</x:f>
      </x:c>
      <x:c r="M458" s="15" t="str">
        <x:f>IF(A458="","",IF(J458&lt;&gt;"Yes","NOT PASSED",IF(L458&lt;TODAY(),"EXPIRED","CURRENT")))</x:f>
      </x:c>
      <x:c r="N458" s="149" t="str">
        <x:f>IF(A458="","",IF(M458&lt;&gt;"CURRENT",0,IF(COUNTIFS('Role Requirements'!$A$6:$A$105,D458,'Role Requirements'!$B$6:$B$105,E458)+COUNTIFS('Role Requirements'!$A$6:$A$105,"All Officers",'Role Requirements'!$B$6:$B$105,E458)=0,0,IF(COUNTIFS($B$6:B458,B458,$D$6:D458,D458,$E$6:E458,E458,$M$6:M458,"CURRENT")=1,1,0))))</x:f>
      </x:c>
      <x:c r="O458" s="114"/>
      <x:c r="P458" s="115"/>
      <x:c r="Q458" s="117"/>
    </x:row>
    <x:row r="459">
      <x:c r="A459" s="114"/>
      <x:c r="B459" s="115"/>
      <x:c r="C459" s="115"/>
      <x:c r="D459" s="115"/>
      <x:c r="E459" s="115"/>
      <x:c r="F459" s="115"/>
      <x:c r="G459" s="134"/>
      <x:c r="H459" s="150"/>
      <x:c r="I459" s="146" t="str">
        <x:f>IF(E459="","",IFERROR(VLOOKUP(E459,'Course Catalog'!$A$6:$L$55,7,FALSE),0))</x:f>
      </x:c>
      <x:c r="J459" s="126" t="str">
        <x:f>IF(A459="","",IF(H459&gt;=I459,"Yes","No"))</x:f>
      </x:c>
      <x:c r="K459" s="151"/>
      <x:c r="L459" s="148" t="str">
        <x:f>IF(OR(A459="",K459=""),"",EDATE(K459,IFERROR(VLOOKUP(E459,'Course Catalog'!$A$6:$L$55,8,FALSE),'Settings'!$B$7)))</x:f>
      </x:c>
      <x:c r="M459" s="15" t="str">
        <x:f>IF(A459="","",IF(J459&lt;&gt;"Yes","NOT PASSED",IF(L459&lt;TODAY(),"EXPIRED","CURRENT")))</x:f>
      </x:c>
      <x:c r="N459" s="149" t="str">
        <x:f>IF(A459="","",IF(M459&lt;&gt;"CURRENT",0,IF(COUNTIFS('Role Requirements'!$A$6:$A$105,D459,'Role Requirements'!$B$6:$B$105,E459)+COUNTIFS('Role Requirements'!$A$6:$A$105,"All Officers",'Role Requirements'!$B$6:$B$105,E459)=0,0,IF(COUNTIFS($B$6:B459,B459,$D$6:D459,D459,$E$6:E459,E459,$M$6:M459,"CURRENT")=1,1,0))))</x:f>
      </x:c>
      <x:c r="O459" s="114"/>
      <x:c r="P459" s="115"/>
      <x:c r="Q459" s="117"/>
    </x:row>
    <x:row r="460">
      <x:c r="A460" s="114"/>
      <x:c r="B460" s="115"/>
      <x:c r="C460" s="115"/>
      <x:c r="D460" s="115"/>
      <x:c r="E460" s="115"/>
      <x:c r="F460" s="115"/>
      <x:c r="G460" s="134"/>
      <x:c r="H460" s="150"/>
      <x:c r="I460" s="146" t="str">
        <x:f>IF(E460="","",IFERROR(VLOOKUP(E460,'Course Catalog'!$A$6:$L$55,7,FALSE),0))</x:f>
      </x:c>
      <x:c r="J460" s="126" t="str">
        <x:f>IF(A460="","",IF(H460&gt;=I460,"Yes","No"))</x:f>
      </x:c>
      <x:c r="K460" s="151"/>
      <x:c r="L460" s="148" t="str">
        <x:f>IF(OR(A460="",K460=""),"",EDATE(K460,IFERROR(VLOOKUP(E460,'Course Catalog'!$A$6:$L$55,8,FALSE),'Settings'!$B$7)))</x:f>
      </x:c>
      <x:c r="M460" s="15" t="str">
        <x:f>IF(A460="","",IF(J460&lt;&gt;"Yes","NOT PASSED",IF(L460&lt;TODAY(),"EXPIRED","CURRENT")))</x:f>
      </x:c>
      <x:c r="N460" s="149" t="str">
        <x:f>IF(A460="","",IF(M460&lt;&gt;"CURRENT",0,IF(COUNTIFS('Role Requirements'!$A$6:$A$105,D460,'Role Requirements'!$B$6:$B$105,E460)+COUNTIFS('Role Requirements'!$A$6:$A$105,"All Officers",'Role Requirements'!$B$6:$B$105,E460)=0,0,IF(COUNTIFS($B$6:B460,B460,$D$6:D460,D460,$E$6:E460,E460,$M$6:M460,"CURRENT")=1,1,0))))</x:f>
      </x:c>
      <x:c r="O460" s="114"/>
      <x:c r="P460" s="115"/>
      <x:c r="Q460" s="117"/>
    </x:row>
    <x:row r="461">
      <x:c r="A461" s="114"/>
      <x:c r="B461" s="115"/>
      <x:c r="C461" s="115"/>
      <x:c r="D461" s="115"/>
      <x:c r="E461" s="115"/>
      <x:c r="F461" s="115"/>
      <x:c r="G461" s="134"/>
      <x:c r="H461" s="150"/>
      <x:c r="I461" s="146" t="str">
        <x:f>IF(E461="","",IFERROR(VLOOKUP(E461,'Course Catalog'!$A$6:$L$55,7,FALSE),0))</x:f>
      </x:c>
      <x:c r="J461" s="126" t="str">
        <x:f>IF(A461="","",IF(H461&gt;=I461,"Yes","No"))</x:f>
      </x:c>
      <x:c r="K461" s="151"/>
      <x:c r="L461" s="148" t="str">
        <x:f>IF(OR(A461="",K461=""),"",EDATE(K461,IFERROR(VLOOKUP(E461,'Course Catalog'!$A$6:$L$55,8,FALSE),'Settings'!$B$7)))</x:f>
      </x:c>
      <x:c r="M461" s="15" t="str">
        <x:f>IF(A461="","",IF(J461&lt;&gt;"Yes","NOT PASSED",IF(L461&lt;TODAY(),"EXPIRED","CURRENT")))</x:f>
      </x:c>
      <x:c r="N461" s="149" t="str">
        <x:f>IF(A461="","",IF(M461&lt;&gt;"CURRENT",0,IF(COUNTIFS('Role Requirements'!$A$6:$A$105,D461,'Role Requirements'!$B$6:$B$105,E461)+COUNTIFS('Role Requirements'!$A$6:$A$105,"All Officers",'Role Requirements'!$B$6:$B$105,E461)=0,0,IF(COUNTIFS($B$6:B461,B461,$D$6:D461,D461,$E$6:E461,E461,$M$6:M461,"CURRENT")=1,1,0))))</x:f>
      </x:c>
      <x:c r="O461" s="114"/>
      <x:c r="P461" s="115"/>
      <x:c r="Q461" s="117"/>
    </x:row>
    <x:row r="462">
      <x:c r="A462" s="114"/>
      <x:c r="B462" s="115"/>
      <x:c r="C462" s="115"/>
      <x:c r="D462" s="115"/>
      <x:c r="E462" s="115"/>
      <x:c r="F462" s="115"/>
      <x:c r="G462" s="134"/>
      <x:c r="H462" s="150"/>
      <x:c r="I462" s="146" t="str">
        <x:f>IF(E462="","",IFERROR(VLOOKUP(E462,'Course Catalog'!$A$6:$L$55,7,FALSE),0))</x:f>
      </x:c>
      <x:c r="J462" s="126" t="str">
        <x:f>IF(A462="","",IF(H462&gt;=I462,"Yes","No"))</x:f>
      </x:c>
      <x:c r="K462" s="151"/>
      <x:c r="L462" s="148" t="str">
        <x:f>IF(OR(A462="",K462=""),"",EDATE(K462,IFERROR(VLOOKUP(E462,'Course Catalog'!$A$6:$L$55,8,FALSE),'Settings'!$B$7)))</x:f>
      </x:c>
      <x:c r="M462" s="15" t="str">
        <x:f>IF(A462="","",IF(J462&lt;&gt;"Yes","NOT PASSED",IF(L462&lt;TODAY(),"EXPIRED","CURRENT")))</x:f>
      </x:c>
      <x:c r="N462" s="149" t="str">
        <x:f>IF(A462="","",IF(M462&lt;&gt;"CURRENT",0,IF(COUNTIFS('Role Requirements'!$A$6:$A$105,D462,'Role Requirements'!$B$6:$B$105,E462)+COUNTIFS('Role Requirements'!$A$6:$A$105,"All Officers",'Role Requirements'!$B$6:$B$105,E462)=0,0,IF(COUNTIFS($B$6:B462,B462,$D$6:D462,D462,$E$6:E462,E462,$M$6:M462,"CURRENT")=1,1,0))))</x:f>
      </x:c>
      <x:c r="O462" s="114"/>
      <x:c r="P462" s="115"/>
      <x:c r="Q462" s="117"/>
    </x:row>
    <x:row r="463">
      <x:c r="A463" s="114"/>
      <x:c r="B463" s="115"/>
      <x:c r="C463" s="115"/>
      <x:c r="D463" s="115"/>
      <x:c r="E463" s="115"/>
      <x:c r="F463" s="115"/>
      <x:c r="G463" s="134"/>
      <x:c r="H463" s="150"/>
      <x:c r="I463" s="146" t="str">
        <x:f>IF(E463="","",IFERROR(VLOOKUP(E463,'Course Catalog'!$A$6:$L$55,7,FALSE),0))</x:f>
      </x:c>
      <x:c r="J463" s="126" t="str">
        <x:f>IF(A463="","",IF(H463&gt;=I463,"Yes","No"))</x:f>
      </x:c>
      <x:c r="K463" s="151"/>
      <x:c r="L463" s="148" t="str">
        <x:f>IF(OR(A463="",K463=""),"",EDATE(K463,IFERROR(VLOOKUP(E463,'Course Catalog'!$A$6:$L$55,8,FALSE),'Settings'!$B$7)))</x:f>
      </x:c>
      <x:c r="M463" s="15" t="str">
        <x:f>IF(A463="","",IF(J463&lt;&gt;"Yes","NOT PASSED",IF(L463&lt;TODAY(),"EXPIRED","CURRENT")))</x:f>
      </x:c>
      <x:c r="N463" s="149" t="str">
        <x:f>IF(A463="","",IF(M463&lt;&gt;"CURRENT",0,IF(COUNTIFS('Role Requirements'!$A$6:$A$105,D463,'Role Requirements'!$B$6:$B$105,E463)+COUNTIFS('Role Requirements'!$A$6:$A$105,"All Officers",'Role Requirements'!$B$6:$B$105,E463)=0,0,IF(COUNTIFS($B$6:B463,B463,$D$6:D463,D463,$E$6:E463,E463,$M$6:M463,"CURRENT")=1,1,0))))</x:f>
      </x:c>
      <x:c r="O463" s="114"/>
      <x:c r="P463" s="115"/>
      <x:c r="Q463" s="117"/>
    </x:row>
    <x:row r="464">
      <x:c r="A464" s="114"/>
      <x:c r="B464" s="115"/>
      <x:c r="C464" s="115"/>
      <x:c r="D464" s="115"/>
      <x:c r="E464" s="115"/>
      <x:c r="F464" s="115"/>
      <x:c r="G464" s="134"/>
      <x:c r="H464" s="150"/>
      <x:c r="I464" s="146" t="str">
        <x:f>IF(E464="","",IFERROR(VLOOKUP(E464,'Course Catalog'!$A$6:$L$55,7,FALSE),0))</x:f>
      </x:c>
      <x:c r="J464" s="126" t="str">
        <x:f>IF(A464="","",IF(H464&gt;=I464,"Yes","No"))</x:f>
      </x:c>
      <x:c r="K464" s="151"/>
      <x:c r="L464" s="148" t="str">
        <x:f>IF(OR(A464="",K464=""),"",EDATE(K464,IFERROR(VLOOKUP(E464,'Course Catalog'!$A$6:$L$55,8,FALSE),'Settings'!$B$7)))</x:f>
      </x:c>
      <x:c r="M464" s="15" t="str">
        <x:f>IF(A464="","",IF(J464&lt;&gt;"Yes","NOT PASSED",IF(L464&lt;TODAY(),"EXPIRED","CURRENT")))</x:f>
      </x:c>
      <x:c r="N464" s="149" t="str">
        <x:f>IF(A464="","",IF(M464&lt;&gt;"CURRENT",0,IF(COUNTIFS('Role Requirements'!$A$6:$A$105,D464,'Role Requirements'!$B$6:$B$105,E464)+COUNTIFS('Role Requirements'!$A$6:$A$105,"All Officers",'Role Requirements'!$B$6:$B$105,E464)=0,0,IF(COUNTIFS($B$6:B464,B464,$D$6:D464,D464,$E$6:E464,E464,$M$6:M464,"CURRENT")=1,1,0))))</x:f>
      </x:c>
      <x:c r="O464" s="114"/>
      <x:c r="P464" s="115"/>
      <x:c r="Q464" s="117"/>
    </x:row>
    <x:row r="465">
      <x:c r="A465" s="114"/>
      <x:c r="B465" s="115"/>
      <x:c r="C465" s="115"/>
      <x:c r="D465" s="115"/>
      <x:c r="E465" s="115"/>
      <x:c r="F465" s="115"/>
      <x:c r="G465" s="134"/>
      <x:c r="H465" s="150"/>
      <x:c r="I465" s="146" t="str">
        <x:f>IF(E465="","",IFERROR(VLOOKUP(E465,'Course Catalog'!$A$6:$L$55,7,FALSE),0))</x:f>
      </x:c>
      <x:c r="J465" s="126" t="str">
        <x:f>IF(A465="","",IF(H465&gt;=I465,"Yes","No"))</x:f>
      </x:c>
      <x:c r="K465" s="151"/>
      <x:c r="L465" s="148" t="str">
        <x:f>IF(OR(A465="",K465=""),"",EDATE(K465,IFERROR(VLOOKUP(E465,'Course Catalog'!$A$6:$L$55,8,FALSE),'Settings'!$B$7)))</x:f>
      </x:c>
      <x:c r="M465" s="15" t="str">
        <x:f>IF(A465="","",IF(J465&lt;&gt;"Yes","NOT PASSED",IF(L465&lt;TODAY(),"EXPIRED","CURRENT")))</x:f>
      </x:c>
      <x:c r="N465" s="149" t="str">
        <x:f>IF(A465="","",IF(M465&lt;&gt;"CURRENT",0,IF(COUNTIFS('Role Requirements'!$A$6:$A$105,D465,'Role Requirements'!$B$6:$B$105,E465)+COUNTIFS('Role Requirements'!$A$6:$A$105,"All Officers",'Role Requirements'!$B$6:$B$105,E465)=0,0,IF(COUNTIFS($B$6:B465,B465,$D$6:D465,D465,$E$6:E465,E465,$M$6:M465,"CURRENT")=1,1,0))))</x:f>
      </x:c>
      <x:c r="O465" s="114"/>
      <x:c r="P465" s="115"/>
      <x:c r="Q465" s="117"/>
    </x:row>
    <x:row r="466">
      <x:c r="A466" s="114"/>
      <x:c r="B466" s="115"/>
      <x:c r="C466" s="115"/>
      <x:c r="D466" s="115"/>
      <x:c r="E466" s="115"/>
      <x:c r="F466" s="115"/>
      <x:c r="G466" s="134"/>
      <x:c r="H466" s="150"/>
      <x:c r="I466" s="146" t="str">
        <x:f>IF(E466="","",IFERROR(VLOOKUP(E466,'Course Catalog'!$A$6:$L$55,7,FALSE),0))</x:f>
      </x:c>
      <x:c r="J466" s="126" t="str">
        <x:f>IF(A466="","",IF(H466&gt;=I466,"Yes","No"))</x:f>
      </x:c>
      <x:c r="K466" s="151"/>
      <x:c r="L466" s="148" t="str">
        <x:f>IF(OR(A466="",K466=""),"",EDATE(K466,IFERROR(VLOOKUP(E466,'Course Catalog'!$A$6:$L$55,8,FALSE),'Settings'!$B$7)))</x:f>
      </x:c>
      <x:c r="M466" s="15" t="str">
        <x:f>IF(A466="","",IF(J466&lt;&gt;"Yes","NOT PASSED",IF(L466&lt;TODAY(),"EXPIRED","CURRENT")))</x:f>
      </x:c>
      <x:c r="N466" s="149" t="str">
        <x:f>IF(A466="","",IF(M466&lt;&gt;"CURRENT",0,IF(COUNTIFS('Role Requirements'!$A$6:$A$105,D466,'Role Requirements'!$B$6:$B$105,E466)+COUNTIFS('Role Requirements'!$A$6:$A$105,"All Officers",'Role Requirements'!$B$6:$B$105,E466)=0,0,IF(COUNTIFS($B$6:B466,B466,$D$6:D466,D466,$E$6:E466,E466,$M$6:M466,"CURRENT")=1,1,0))))</x:f>
      </x:c>
      <x:c r="O466" s="114"/>
      <x:c r="P466" s="115"/>
      <x:c r="Q466" s="117"/>
    </x:row>
    <x:row r="467">
      <x:c r="A467" s="114"/>
      <x:c r="B467" s="115"/>
      <x:c r="C467" s="115"/>
      <x:c r="D467" s="115"/>
      <x:c r="E467" s="115"/>
      <x:c r="F467" s="115"/>
      <x:c r="G467" s="134"/>
      <x:c r="H467" s="150"/>
      <x:c r="I467" s="146" t="str">
        <x:f>IF(E467="","",IFERROR(VLOOKUP(E467,'Course Catalog'!$A$6:$L$55,7,FALSE),0))</x:f>
      </x:c>
      <x:c r="J467" s="126" t="str">
        <x:f>IF(A467="","",IF(H467&gt;=I467,"Yes","No"))</x:f>
      </x:c>
      <x:c r="K467" s="151"/>
      <x:c r="L467" s="148" t="str">
        <x:f>IF(OR(A467="",K467=""),"",EDATE(K467,IFERROR(VLOOKUP(E467,'Course Catalog'!$A$6:$L$55,8,FALSE),'Settings'!$B$7)))</x:f>
      </x:c>
      <x:c r="M467" s="15" t="str">
        <x:f>IF(A467="","",IF(J467&lt;&gt;"Yes","NOT PASSED",IF(L467&lt;TODAY(),"EXPIRED","CURRENT")))</x:f>
      </x:c>
      <x:c r="N467" s="149" t="str">
        <x:f>IF(A467="","",IF(M467&lt;&gt;"CURRENT",0,IF(COUNTIFS('Role Requirements'!$A$6:$A$105,D467,'Role Requirements'!$B$6:$B$105,E467)+COUNTIFS('Role Requirements'!$A$6:$A$105,"All Officers",'Role Requirements'!$B$6:$B$105,E467)=0,0,IF(COUNTIFS($B$6:B467,B467,$D$6:D467,D467,$E$6:E467,E467,$M$6:M467,"CURRENT")=1,1,0))))</x:f>
      </x:c>
      <x:c r="O467" s="114"/>
      <x:c r="P467" s="115"/>
      <x:c r="Q467" s="117"/>
    </x:row>
    <x:row r="468">
      <x:c r="A468" s="114"/>
      <x:c r="B468" s="115"/>
      <x:c r="C468" s="115"/>
      <x:c r="D468" s="115"/>
      <x:c r="E468" s="115"/>
      <x:c r="F468" s="115"/>
      <x:c r="G468" s="134"/>
      <x:c r="H468" s="150"/>
      <x:c r="I468" s="146" t="str">
        <x:f>IF(E468="","",IFERROR(VLOOKUP(E468,'Course Catalog'!$A$6:$L$55,7,FALSE),0))</x:f>
      </x:c>
      <x:c r="J468" s="126" t="str">
        <x:f>IF(A468="","",IF(H468&gt;=I468,"Yes","No"))</x:f>
      </x:c>
      <x:c r="K468" s="151"/>
      <x:c r="L468" s="148" t="str">
        <x:f>IF(OR(A468="",K468=""),"",EDATE(K468,IFERROR(VLOOKUP(E468,'Course Catalog'!$A$6:$L$55,8,FALSE),'Settings'!$B$7)))</x:f>
      </x:c>
      <x:c r="M468" s="15" t="str">
        <x:f>IF(A468="","",IF(J468&lt;&gt;"Yes","NOT PASSED",IF(L468&lt;TODAY(),"EXPIRED","CURRENT")))</x:f>
      </x:c>
      <x:c r="N468" s="149" t="str">
        <x:f>IF(A468="","",IF(M468&lt;&gt;"CURRENT",0,IF(COUNTIFS('Role Requirements'!$A$6:$A$105,D468,'Role Requirements'!$B$6:$B$105,E468)+COUNTIFS('Role Requirements'!$A$6:$A$105,"All Officers",'Role Requirements'!$B$6:$B$105,E468)=0,0,IF(COUNTIFS($B$6:B468,B468,$D$6:D468,D468,$E$6:E468,E468,$M$6:M468,"CURRENT")=1,1,0))))</x:f>
      </x:c>
      <x:c r="O468" s="114"/>
      <x:c r="P468" s="115"/>
      <x:c r="Q468" s="117"/>
    </x:row>
    <x:row r="469">
      <x:c r="A469" s="114"/>
      <x:c r="B469" s="115"/>
      <x:c r="C469" s="115"/>
      <x:c r="D469" s="115"/>
      <x:c r="E469" s="115"/>
      <x:c r="F469" s="115"/>
      <x:c r="G469" s="134"/>
      <x:c r="H469" s="150"/>
      <x:c r="I469" s="146" t="str">
        <x:f>IF(E469="","",IFERROR(VLOOKUP(E469,'Course Catalog'!$A$6:$L$55,7,FALSE),0))</x:f>
      </x:c>
      <x:c r="J469" s="126" t="str">
        <x:f>IF(A469="","",IF(H469&gt;=I469,"Yes","No"))</x:f>
      </x:c>
      <x:c r="K469" s="151"/>
      <x:c r="L469" s="148" t="str">
        <x:f>IF(OR(A469="",K469=""),"",EDATE(K469,IFERROR(VLOOKUP(E469,'Course Catalog'!$A$6:$L$55,8,FALSE),'Settings'!$B$7)))</x:f>
      </x:c>
      <x:c r="M469" s="15" t="str">
        <x:f>IF(A469="","",IF(J469&lt;&gt;"Yes","NOT PASSED",IF(L469&lt;TODAY(),"EXPIRED","CURRENT")))</x:f>
      </x:c>
      <x:c r="N469" s="149" t="str">
        <x:f>IF(A469="","",IF(M469&lt;&gt;"CURRENT",0,IF(COUNTIFS('Role Requirements'!$A$6:$A$105,D469,'Role Requirements'!$B$6:$B$105,E469)+COUNTIFS('Role Requirements'!$A$6:$A$105,"All Officers",'Role Requirements'!$B$6:$B$105,E469)=0,0,IF(COUNTIFS($B$6:B469,B469,$D$6:D469,D469,$E$6:E469,E469,$M$6:M469,"CURRENT")=1,1,0))))</x:f>
      </x:c>
      <x:c r="O469" s="114"/>
      <x:c r="P469" s="115"/>
      <x:c r="Q469" s="117"/>
    </x:row>
    <x:row r="470">
      <x:c r="A470" s="114"/>
      <x:c r="B470" s="115"/>
      <x:c r="C470" s="115"/>
      <x:c r="D470" s="115"/>
      <x:c r="E470" s="115"/>
      <x:c r="F470" s="115"/>
      <x:c r="G470" s="134"/>
      <x:c r="H470" s="150"/>
      <x:c r="I470" s="146" t="str">
        <x:f>IF(E470="","",IFERROR(VLOOKUP(E470,'Course Catalog'!$A$6:$L$55,7,FALSE),0))</x:f>
      </x:c>
      <x:c r="J470" s="126" t="str">
        <x:f>IF(A470="","",IF(H470&gt;=I470,"Yes","No"))</x:f>
      </x:c>
      <x:c r="K470" s="151"/>
      <x:c r="L470" s="148" t="str">
        <x:f>IF(OR(A470="",K470=""),"",EDATE(K470,IFERROR(VLOOKUP(E470,'Course Catalog'!$A$6:$L$55,8,FALSE),'Settings'!$B$7)))</x:f>
      </x:c>
      <x:c r="M470" s="15" t="str">
        <x:f>IF(A470="","",IF(J470&lt;&gt;"Yes","NOT PASSED",IF(L470&lt;TODAY(),"EXPIRED","CURRENT")))</x:f>
      </x:c>
      <x:c r="N470" s="149" t="str">
        <x:f>IF(A470="","",IF(M470&lt;&gt;"CURRENT",0,IF(COUNTIFS('Role Requirements'!$A$6:$A$105,D470,'Role Requirements'!$B$6:$B$105,E470)+COUNTIFS('Role Requirements'!$A$6:$A$105,"All Officers",'Role Requirements'!$B$6:$B$105,E470)=0,0,IF(COUNTIFS($B$6:B470,B470,$D$6:D470,D470,$E$6:E470,E470,$M$6:M470,"CURRENT")=1,1,0))))</x:f>
      </x:c>
      <x:c r="O470" s="114"/>
      <x:c r="P470" s="115"/>
      <x:c r="Q470" s="117"/>
    </x:row>
    <x:row r="471">
      <x:c r="A471" s="114"/>
      <x:c r="B471" s="115"/>
      <x:c r="C471" s="115"/>
      <x:c r="D471" s="115"/>
      <x:c r="E471" s="115"/>
      <x:c r="F471" s="115"/>
      <x:c r="G471" s="134"/>
      <x:c r="H471" s="150"/>
      <x:c r="I471" s="146" t="str">
        <x:f>IF(E471="","",IFERROR(VLOOKUP(E471,'Course Catalog'!$A$6:$L$55,7,FALSE),0))</x:f>
      </x:c>
      <x:c r="J471" s="126" t="str">
        <x:f>IF(A471="","",IF(H471&gt;=I471,"Yes","No"))</x:f>
      </x:c>
      <x:c r="K471" s="151"/>
      <x:c r="L471" s="148" t="str">
        <x:f>IF(OR(A471="",K471=""),"",EDATE(K471,IFERROR(VLOOKUP(E471,'Course Catalog'!$A$6:$L$55,8,FALSE),'Settings'!$B$7)))</x:f>
      </x:c>
      <x:c r="M471" s="15" t="str">
        <x:f>IF(A471="","",IF(J471&lt;&gt;"Yes","NOT PASSED",IF(L471&lt;TODAY(),"EXPIRED","CURRENT")))</x:f>
      </x:c>
      <x:c r="N471" s="149" t="str">
        <x:f>IF(A471="","",IF(M471&lt;&gt;"CURRENT",0,IF(COUNTIFS('Role Requirements'!$A$6:$A$105,D471,'Role Requirements'!$B$6:$B$105,E471)+COUNTIFS('Role Requirements'!$A$6:$A$105,"All Officers",'Role Requirements'!$B$6:$B$105,E471)=0,0,IF(COUNTIFS($B$6:B471,B471,$D$6:D471,D471,$E$6:E471,E471,$M$6:M471,"CURRENT")=1,1,0))))</x:f>
      </x:c>
      <x:c r="O471" s="114"/>
      <x:c r="P471" s="115"/>
      <x:c r="Q471" s="117"/>
    </x:row>
    <x:row r="472">
      <x:c r="A472" s="114"/>
      <x:c r="B472" s="115"/>
      <x:c r="C472" s="115"/>
      <x:c r="D472" s="115"/>
      <x:c r="E472" s="115"/>
      <x:c r="F472" s="115"/>
      <x:c r="G472" s="134"/>
      <x:c r="H472" s="150"/>
      <x:c r="I472" s="146" t="str">
        <x:f>IF(E472="","",IFERROR(VLOOKUP(E472,'Course Catalog'!$A$6:$L$55,7,FALSE),0))</x:f>
      </x:c>
      <x:c r="J472" s="126" t="str">
        <x:f>IF(A472="","",IF(H472&gt;=I472,"Yes","No"))</x:f>
      </x:c>
      <x:c r="K472" s="151"/>
      <x:c r="L472" s="148" t="str">
        <x:f>IF(OR(A472="",K472=""),"",EDATE(K472,IFERROR(VLOOKUP(E472,'Course Catalog'!$A$6:$L$55,8,FALSE),'Settings'!$B$7)))</x:f>
      </x:c>
      <x:c r="M472" s="15" t="str">
        <x:f>IF(A472="","",IF(J472&lt;&gt;"Yes","NOT PASSED",IF(L472&lt;TODAY(),"EXPIRED","CURRENT")))</x:f>
      </x:c>
      <x:c r="N472" s="149" t="str">
        <x:f>IF(A472="","",IF(M472&lt;&gt;"CURRENT",0,IF(COUNTIFS('Role Requirements'!$A$6:$A$105,D472,'Role Requirements'!$B$6:$B$105,E472)+COUNTIFS('Role Requirements'!$A$6:$A$105,"All Officers",'Role Requirements'!$B$6:$B$105,E472)=0,0,IF(COUNTIFS($B$6:B472,B472,$D$6:D472,D472,$E$6:E472,E472,$M$6:M472,"CURRENT")=1,1,0))))</x:f>
      </x:c>
      <x:c r="O472" s="114"/>
      <x:c r="P472" s="115"/>
      <x:c r="Q472" s="117"/>
    </x:row>
    <x:row r="473">
      <x:c r="A473" s="114"/>
      <x:c r="B473" s="115"/>
      <x:c r="C473" s="115"/>
      <x:c r="D473" s="115"/>
      <x:c r="E473" s="115"/>
      <x:c r="F473" s="115"/>
      <x:c r="G473" s="134"/>
      <x:c r="H473" s="150"/>
      <x:c r="I473" s="146" t="str">
        <x:f>IF(E473="","",IFERROR(VLOOKUP(E473,'Course Catalog'!$A$6:$L$55,7,FALSE),0))</x:f>
      </x:c>
      <x:c r="J473" s="126" t="str">
        <x:f>IF(A473="","",IF(H473&gt;=I473,"Yes","No"))</x:f>
      </x:c>
      <x:c r="K473" s="151"/>
      <x:c r="L473" s="148" t="str">
        <x:f>IF(OR(A473="",K473=""),"",EDATE(K473,IFERROR(VLOOKUP(E473,'Course Catalog'!$A$6:$L$55,8,FALSE),'Settings'!$B$7)))</x:f>
      </x:c>
      <x:c r="M473" s="15" t="str">
        <x:f>IF(A473="","",IF(J473&lt;&gt;"Yes","NOT PASSED",IF(L473&lt;TODAY(),"EXPIRED","CURRENT")))</x:f>
      </x:c>
      <x:c r="N473" s="149" t="str">
        <x:f>IF(A473="","",IF(M473&lt;&gt;"CURRENT",0,IF(COUNTIFS('Role Requirements'!$A$6:$A$105,D473,'Role Requirements'!$B$6:$B$105,E473)+COUNTIFS('Role Requirements'!$A$6:$A$105,"All Officers",'Role Requirements'!$B$6:$B$105,E473)=0,0,IF(COUNTIFS($B$6:B473,B473,$D$6:D473,D473,$E$6:E473,E473,$M$6:M473,"CURRENT")=1,1,0))))</x:f>
      </x:c>
      <x:c r="O473" s="114"/>
      <x:c r="P473" s="115"/>
      <x:c r="Q473" s="117"/>
    </x:row>
    <x:row r="474">
      <x:c r="A474" s="114"/>
      <x:c r="B474" s="115"/>
      <x:c r="C474" s="115"/>
      <x:c r="D474" s="115"/>
      <x:c r="E474" s="115"/>
      <x:c r="F474" s="115"/>
      <x:c r="G474" s="134"/>
      <x:c r="H474" s="150"/>
      <x:c r="I474" s="146" t="str">
        <x:f>IF(E474="","",IFERROR(VLOOKUP(E474,'Course Catalog'!$A$6:$L$55,7,FALSE),0))</x:f>
      </x:c>
      <x:c r="J474" s="126" t="str">
        <x:f>IF(A474="","",IF(H474&gt;=I474,"Yes","No"))</x:f>
      </x:c>
      <x:c r="K474" s="151"/>
      <x:c r="L474" s="148" t="str">
        <x:f>IF(OR(A474="",K474=""),"",EDATE(K474,IFERROR(VLOOKUP(E474,'Course Catalog'!$A$6:$L$55,8,FALSE),'Settings'!$B$7)))</x:f>
      </x:c>
      <x:c r="M474" s="15" t="str">
        <x:f>IF(A474="","",IF(J474&lt;&gt;"Yes","NOT PASSED",IF(L474&lt;TODAY(),"EXPIRED","CURRENT")))</x:f>
      </x:c>
      <x:c r="N474" s="149" t="str">
        <x:f>IF(A474="","",IF(M474&lt;&gt;"CURRENT",0,IF(COUNTIFS('Role Requirements'!$A$6:$A$105,D474,'Role Requirements'!$B$6:$B$105,E474)+COUNTIFS('Role Requirements'!$A$6:$A$105,"All Officers",'Role Requirements'!$B$6:$B$105,E474)=0,0,IF(COUNTIFS($B$6:B474,B474,$D$6:D474,D474,$E$6:E474,E474,$M$6:M474,"CURRENT")=1,1,0))))</x:f>
      </x:c>
      <x:c r="O474" s="114"/>
      <x:c r="P474" s="115"/>
      <x:c r="Q474" s="117"/>
    </x:row>
    <x:row r="475">
      <x:c r="A475" s="114"/>
      <x:c r="B475" s="115"/>
      <x:c r="C475" s="115"/>
      <x:c r="D475" s="115"/>
      <x:c r="E475" s="115"/>
      <x:c r="F475" s="115"/>
      <x:c r="G475" s="134"/>
      <x:c r="H475" s="150"/>
      <x:c r="I475" s="146" t="str">
        <x:f>IF(E475="","",IFERROR(VLOOKUP(E475,'Course Catalog'!$A$6:$L$55,7,FALSE),0))</x:f>
      </x:c>
      <x:c r="J475" s="126" t="str">
        <x:f>IF(A475="","",IF(H475&gt;=I475,"Yes","No"))</x:f>
      </x:c>
      <x:c r="K475" s="151"/>
      <x:c r="L475" s="148" t="str">
        <x:f>IF(OR(A475="",K475=""),"",EDATE(K475,IFERROR(VLOOKUP(E475,'Course Catalog'!$A$6:$L$55,8,FALSE),'Settings'!$B$7)))</x:f>
      </x:c>
      <x:c r="M475" s="15" t="str">
        <x:f>IF(A475="","",IF(J475&lt;&gt;"Yes","NOT PASSED",IF(L475&lt;TODAY(),"EXPIRED","CURRENT")))</x:f>
      </x:c>
      <x:c r="N475" s="149" t="str">
        <x:f>IF(A475="","",IF(M475&lt;&gt;"CURRENT",0,IF(COUNTIFS('Role Requirements'!$A$6:$A$105,D475,'Role Requirements'!$B$6:$B$105,E475)+COUNTIFS('Role Requirements'!$A$6:$A$105,"All Officers",'Role Requirements'!$B$6:$B$105,E475)=0,0,IF(COUNTIFS($B$6:B475,B475,$D$6:D475,D475,$E$6:E475,E475,$M$6:M475,"CURRENT")=1,1,0))))</x:f>
      </x:c>
      <x:c r="O475" s="114"/>
      <x:c r="P475" s="115"/>
      <x:c r="Q475" s="117"/>
    </x:row>
    <x:row r="476">
      <x:c r="A476" s="114"/>
      <x:c r="B476" s="115"/>
      <x:c r="C476" s="115"/>
      <x:c r="D476" s="115"/>
      <x:c r="E476" s="115"/>
      <x:c r="F476" s="115"/>
      <x:c r="G476" s="134"/>
      <x:c r="H476" s="150"/>
      <x:c r="I476" s="146" t="str">
        <x:f>IF(E476="","",IFERROR(VLOOKUP(E476,'Course Catalog'!$A$6:$L$55,7,FALSE),0))</x:f>
      </x:c>
      <x:c r="J476" s="126" t="str">
        <x:f>IF(A476="","",IF(H476&gt;=I476,"Yes","No"))</x:f>
      </x:c>
      <x:c r="K476" s="151"/>
      <x:c r="L476" s="148" t="str">
        <x:f>IF(OR(A476="",K476=""),"",EDATE(K476,IFERROR(VLOOKUP(E476,'Course Catalog'!$A$6:$L$55,8,FALSE),'Settings'!$B$7)))</x:f>
      </x:c>
      <x:c r="M476" s="15" t="str">
        <x:f>IF(A476="","",IF(J476&lt;&gt;"Yes","NOT PASSED",IF(L476&lt;TODAY(),"EXPIRED","CURRENT")))</x:f>
      </x:c>
      <x:c r="N476" s="149" t="str">
        <x:f>IF(A476="","",IF(M476&lt;&gt;"CURRENT",0,IF(COUNTIFS('Role Requirements'!$A$6:$A$105,D476,'Role Requirements'!$B$6:$B$105,E476)+COUNTIFS('Role Requirements'!$A$6:$A$105,"All Officers",'Role Requirements'!$B$6:$B$105,E476)=0,0,IF(COUNTIFS($B$6:B476,B476,$D$6:D476,D476,$E$6:E476,E476,$M$6:M476,"CURRENT")=1,1,0))))</x:f>
      </x:c>
      <x:c r="O476" s="114"/>
      <x:c r="P476" s="115"/>
      <x:c r="Q476" s="117"/>
    </x:row>
    <x:row r="477">
      <x:c r="A477" s="114"/>
      <x:c r="B477" s="115"/>
      <x:c r="C477" s="115"/>
      <x:c r="D477" s="115"/>
      <x:c r="E477" s="115"/>
      <x:c r="F477" s="115"/>
      <x:c r="G477" s="134"/>
      <x:c r="H477" s="150"/>
      <x:c r="I477" s="146" t="str">
        <x:f>IF(E477="","",IFERROR(VLOOKUP(E477,'Course Catalog'!$A$6:$L$55,7,FALSE),0))</x:f>
      </x:c>
      <x:c r="J477" s="126" t="str">
        <x:f>IF(A477="","",IF(H477&gt;=I477,"Yes","No"))</x:f>
      </x:c>
      <x:c r="K477" s="151"/>
      <x:c r="L477" s="148" t="str">
        <x:f>IF(OR(A477="",K477=""),"",EDATE(K477,IFERROR(VLOOKUP(E477,'Course Catalog'!$A$6:$L$55,8,FALSE),'Settings'!$B$7)))</x:f>
      </x:c>
      <x:c r="M477" s="15" t="str">
        <x:f>IF(A477="","",IF(J477&lt;&gt;"Yes","NOT PASSED",IF(L477&lt;TODAY(),"EXPIRED","CURRENT")))</x:f>
      </x:c>
      <x:c r="N477" s="149" t="str">
        <x:f>IF(A477="","",IF(M477&lt;&gt;"CURRENT",0,IF(COUNTIFS('Role Requirements'!$A$6:$A$105,D477,'Role Requirements'!$B$6:$B$105,E477)+COUNTIFS('Role Requirements'!$A$6:$A$105,"All Officers",'Role Requirements'!$B$6:$B$105,E477)=0,0,IF(COUNTIFS($B$6:B477,B477,$D$6:D477,D477,$E$6:E477,E477,$M$6:M477,"CURRENT")=1,1,0))))</x:f>
      </x:c>
      <x:c r="O477" s="114"/>
      <x:c r="P477" s="115"/>
      <x:c r="Q477" s="117"/>
    </x:row>
    <x:row r="478">
      <x:c r="A478" s="114"/>
      <x:c r="B478" s="115"/>
      <x:c r="C478" s="115"/>
      <x:c r="D478" s="115"/>
      <x:c r="E478" s="115"/>
      <x:c r="F478" s="115"/>
      <x:c r="G478" s="134"/>
      <x:c r="H478" s="150"/>
      <x:c r="I478" s="146" t="str">
        <x:f>IF(E478="","",IFERROR(VLOOKUP(E478,'Course Catalog'!$A$6:$L$55,7,FALSE),0))</x:f>
      </x:c>
      <x:c r="J478" s="126" t="str">
        <x:f>IF(A478="","",IF(H478&gt;=I478,"Yes","No"))</x:f>
      </x:c>
      <x:c r="K478" s="151"/>
      <x:c r="L478" s="148" t="str">
        <x:f>IF(OR(A478="",K478=""),"",EDATE(K478,IFERROR(VLOOKUP(E478,'Course Catalog'!$A$6:$L$55,8,FALSE),'Settings'!$B$7)))</x:f>
      </x:c>
      <x:c r="M478" s="15" t="str">
        <x:f>IF(A478="","",IF(J478&lt;&gt;"Yes","NOT PASSED",IF(L478&lt;TODAY(),"EXPIRED","CURRENT")))</x:f>
      </x:c>
      <x:c r="N478" s="149" t="str">
        <x:f>IF(A478="","",IF(M478&lt;&gt;"CURRENT",0,IF(COUNTIFS('Role Requirements'!$A$6:$A$105,D478,'Role Requirements'!$B$6:$B$105,E478)+COUNTIFS('Role Requirements'!$A$6:$A$105,"All Officers",'Role Requirements'!$B$6:$B$105,E478)=0,0,IF(COUNTIFS($B$6:B478,B478,$D$6:D478,D478,$E$6:E478,E478,$M$6:M478,"CURRENT")=1,1,0))))</x:f>
      </x:c>
      <x:c r="O478" s="114"/>
      <x:c r="P478" s="115"/>
      <x:c r="Q478" s="117"/>
    </x:row>
    <x:row r="479">
      <x:c r="A479" s="114"/>
      <x:c r="B479" s="115"/>
      <x:c r="C479" s="115"/>
      <x:c r="D479" s="115"/>
      <x:c r="E479" s="115"/>
      <x:c r="F479" s="115"/>
      <x:c r="G479" s="134"/>
      <x:c r="H479" s="150"/>
      <x:c r="I479" s="146" t="str">
        <x:f>IF(E479="","",IFERROR(VLOOKUP(E479,'Course Catalog'!$A$6:$L$55,7,FALSE),0))</x:f>
      </x:c>
      <x:c r="J479" s="126" t="str">
        <x:f>IF(A479="","",IF(H479&gt;=I479,"Yes","No"))</x:f>
      </x:c>
      <x:c r="K479" s="151"/>
      <x:c r="L479" s="148" t="str">
        <x:f>IF(OR(A479="",K479=""),"",EDATE(K479,IFERROR(VLOOKUP(E479,'Course Catalog'!$A$6:$L$55,8,FALSE),'Settings'!$B$7)))</x:f>
      </x:c>
      <x:c r="M479" s="15" t="str">
        <x:f>IF(A479="","",IF(J479&lt;&gt;"Yes","NOT PASSED",IF(L479&lt;TODAY(),"EXPIRED","CURRENT")))</x:f>
      </x:c>
      <x:c r="N479" s="149" t="str">
        <x:f>IF(A479="","",IF(M479&lt;&gt;"CURRENT",0,IF(COUNTIFS('Role Requirements'!$A$6:$A$105,D479,'Role Requirements'!$B$6:$B$105,E479)+COUNTIFS('Role Requirements'!$A$6:$A$105,"All Officers",'Role Requirements'!$B$6:$B$105,E479)=0,0,IF(COUNTIFS($B$6:B479,B479,$D$6:D479,D479,$E$6:E479,E479,$M$6:M479,"CURRENT")=1,1,0))))</x:f>
      </x:c>
      <x:c r="O479" s="114"/>
      <x:c r="P479" s="115"/>
      <x:c r="Q479" s="117"/>
    </x:row>
    <x:row r="480">
      <x:c r="A480" s="114"/>
      <x:c r="B480" s="115"/>
      <x:c r="C480" s="115"/>
      <x:c r="D480" s="115"/>
      <x:c r="E480" s="115"/>
      <x:c r="F480" s="115"/>
      <x:c r="G480" s="134"/>
      <x:c r="H480" s="150"/>
      <x:c r="I480" s="146" t="str">
        <x:f>IF(E480="","",IFERROR(VLOOKUP(E480,'Course Catalog'!$A$6:$L$55,7,FALSE),0))</x:f>
      </x:c>
      <x:c r="J480" s="126" t="str">
        <x:f>IF(A480="","",IF(H480&gt;=I480,"Yes","No"))</x:f>
      </x:c>
      <x:c r="K480" s="151"/>
      <x:c r="L480" s="148" t="str">
        <x:f>IF(OR(A480="",K480=""),"",EDATE(K480,IFERROR(VLOOKUP(E480,'Course Catalog'!$A$6:$L$55,8,FALSE),'Settings'!$B$7)))</x:f>
      </x:c>
      <x:c r="M480" s="15" t="str">
        <x:f>IF(A480="","",IF(J480&lt;&gt;"Yes","NOT PASSED",IF(L480&lt;TODAY(),"EXPIRED","CURRENT")))</x:f>
      </x:c>
      <x:c r="N480" s="149" t="str">
        <x:f>IF(A480="","",IF(M480&lt;&gt;"CURRENT",0,IF(COUNTIFS('Role Requirements'!$A$6:$A$105,D480,'Role Requirements'!$B$6:$B$105,E480)+COUNTIFS('Role Requirements'!$A$6:$A$105,"All Officers",'Role Requirements'!$B$6:$B$105,E480)=0,0,IF(COUNTIFS($B$6:B480,B480,$D$6:D480,D480,$E$6:E480,E480,$M$6:M480,"CURRENT")=1,1,0))))</x:f>
      </x:c>
      <x:c r="O480" s="114"/>
      <x:c r="P480" s="115"/>
      <x:c r="Q480" s="117"/>
    </x:row>
    <x:row r="481">
      <x:c r="A481" s="114"/>
      <x:c r="B481" s="115"/>
      <x:c r="C481" s="115"/>
      <x:c r="D481" s="115"/>
      <x:c r="E481" s="115"/>
      <x:c r="F481" s="115"/>
      <x:c r="G481" s="134"/>
      <x:c r="H481" s="150"/>
      <x:c r="I481" s="146" t="str">
        <x:f>IF(E481="","",IFERROR(VLOOKUP(E481,'Course Catalog'!$A$6:$L$55,7,FALSE),0))</x:f>
      </x:c>
      <x:c r="J481" s="126" t="str">
        <x:f>IF(A481="","",IF(H481&gt;=I481,"Yes","No"))</x:f>
      </x:c>
      <x:c r="K481" s="151"/>
      <x:c r="L481" s="148" t="str">
        <x:f>IF(OR(A481="",K481=""),"",EDATE(K481,IFERROR(VLOOKUP(E481,'Course Catalog'!$A$6:$L$55,8,FALSE),'Settings'!$B$7)))</x:f>
      </x:c>
      <x:c r="M481" s="15" t="str">
        <x:f>IF(A481="","",IF(J481&lt;&gt;"Yes","NOT PASSED",IF(L481&lt;TODAY(),"EXPIRED","CURRENT")))</x:f>
      </x:c>
      <x:c r="N481" s="149" t="str">
        <x:f>IF(A481="","",IF(M481&lt;&gt;"CURRENT",0,IF(COUNTIFS('Role Requirements'!$A$6:$A$105,D481,'Role Requirements'!$B$6:$B$105,E481)+COUNTIFS('Role Requirements'!$A$6:$A$105,"All Officers",'Role Requirements'!$B$6:$B$105,E481)=0,0,IF(COUNTIFS($B$6:B481,B481,$D$6:D481,D481,$E$6:E481,E481,$M$6:M481,"CURRENT")=1,1,0))))</x:f>
      </x:c>
      <x:c r="O481" s="114"/>
      <x:c r="P481" s="115"/>
      <x:c r="Q481" s="117"/>
    </x:row>
    <x:row r="482">
      <x:c r="A482" s="114"/>
      <x:c r="B482" s="115"/>
      <x:c r="C482" s="115"/>
      <x:c r="D482" s="115"/>
      <x:c r="E482" s="115"/>
      <x:c r="F482" s="115"/>
      <x:c r="G482" s="134"/>
      <x:c r="H482" s="150"/>
      <x:c r="I482" s="146" t="str">
        <x:f>IF(E482="","",IFERROR(VLOOKUP(E482,'Course Catalog'!$A$6:$L$55,7,FALSE),0))</x:f>
      </x:c>
      <x:c r="J482" s="126" t="str">
        <x:f>IF(A482="","",IF(H482&gt;=I482,"Yes","No"))</x:f>
      </x:c>
      <x:c r="K482" s="151"/>
      <x:c r="L482" s="148" t="str">
        <x:f>IF(OR(A482="",K482=""),"",EDATE(K482,IFERROR(VLOOKUP(E482,'Course Catalog'!$A$6:$L$55,8,FALSE),'Settings'!$B$7)))</x:f>
      </x:c>
      <x:c r="M482" s="15" t="str">
        <x:f>IF(A482="","",IF(J482&lt;&gt;"Yes","NOT PASSED",IF(L482&lt;TODAY(),"EXPIRED","CURRENT")))</x:f>
      </x:c>
      <x:c r="N482" s="149" t="str">
        <x:f>IF(A482="","",IF(M482&lt;&gt;"CURRENT",0,IF(COUNTIFS('Role Requirements'!$A$6:$A$105,D482,'Role Requirements'!$B$6:$B$105,E482)+COUNTIFS('Role Requirements'!$A$6:$A$105,"All Officers",'Role Requirements'!$B$6:$B$105,E482)=0,0,IF(COUNTIFS($B$6:B482,B482,$D$6:D482,D482,$E$6:E482,E482,$M$6:M482,"CURRENT")=1,1,0))))</x:f>
      </x:c>
      <x:c r="O482" s="114"/>
      <x:c r="P482" s="115"/>
      <x:c r="Q482" s="117"/>
    </x:row>
    <x:row r="483">
      <x:c r="A483" s="114"/>
      <x:c r="B483" s="115"/>
      <x:c r="C483" s="115"/>
      <x:c r="D483" s="115"/>
      <x:c r="E483" s="115"/>
      <x:c r="F483" s="115"/>
      <x:c r="G483" s="134"/>
      <x:c r="H483" s="150"/>
      <x:c r="I483" s="146" t="str">
        <x:f>IF(E483="","",IFERROR(VLOOKUP(E483,'Course Catalog'!$A$6:$L$55,7,FALSE),0))</x:f>
      </x:c>
      <x:c r="J483" s="126" t="str">
        <x:f>IF(A483="","",IF(H483&gt;=I483,"Yes","No"))</x:f>
      </x:c>
      <x:c r="K483" s="151"/>
      <x:c r="L483" s="148" t="str">
        <x:f>IF(OR(A483="",K483=""),"",EDATE(K483,IFERROR(VLOOKUP(E483,'Course Catalog'!$A$6:$L$55,8,FALSE),'Settings'!$B$7)))</x:f>
      </x:c>
      <x:c r="M483" s="15" t="str">
        <x:f>IF(A483="","",IF(J483&lt;&gt;"Yes","NOT PASSED",IF(L483&lt;TODAY(),"EXPIRED","CURRENT")))</x:f>
      </x:c>
      <x:c r="N483" s="149" t="str">
        <x:f>IF(A483="","",IF(M483&lt;&gt;"CURRENT",0,IF(COUNTIFS('Role Requirements'!$A$6:$A$105,D483,'Role Requirements'!$B$6:$B$105,E483)+COUNTIFS('Role Requirements'!$A$6:$A$105,"All Officers",'Role Requirements'!$B$6:$B$105,E483)=0,0,IF(COUNTIFS($B$6:B483,B483,$D$6:D483,D483,$E$6:E483,E483,$M$6:M483,"CURRENT")=1,1,0))))</x:f>
      </x:c>
      <x:c r="O483" s="114"/>
      <x:c r="P483" s="115"/>
      <x:c r="Q483" s="117"/>
    </x:row>
    <x:row r="484">
      <x:c r="A484" s="114"/>
      <x:c r="B484" s="115"/>
      <x:c r="C484" s="115"/>
      <x:c r="D484" s="115"/>
      <x:c r="E484" s="115"/>
      <x:c r="F484" s="115"/>
      <x:c r="G484" s="134"/>
      <x:c r="H484" s="150"/>
      <x:c r="I484" s="146" t="str">
        <x:f>IF(E484="","",IFERROR(VLOOKUP(E484,'Course Catalog'!$A$6:$L$55,7,FALSE),0))</x:f>
      </x:c>
      <x:c r="J484" s="126" t="str">
        <x:f>IF(A484="","",IF(H484&gt;=I484,"Yes","No"))</x:f>
      </x:c>
      <x:c r="K484" s="151"/>
      <x:c r="L484" s="148" t="str">
        <x:f>IF(OR(A484="",K484=""),"",EDATE(K484,IFERROR(VLOOKUP(E484,'Course Catalog'!$A$6:$L$55,8,FALSE),'Settings'!$B$7)))</x:f>
      </x:c>
      <x:c r="M484" s="15" t="str">
        <x:f>IF(A484="","",IF(J484&lt;&gt;"Yes","NOT PASSED",IF(L484&lt;TODAY(),"EXPIRED","CURRENT")))</x:f>
      </x:c>
      <x:c r="N484" s="149" t="str">
        <x:f>IF(A484="","",IF(M484&lt;&gt;"CURRENT",0,IF(COUNTIFS('Role Requirements'!$A$6:$A$105,D484,'Role Requirements'!$B$6:$B$105,E484)+COUNTIFS('Role Requirements'!$A$6:$A$105,"All Officers",'Role Requirements'!$B$6:$B$105,E484)=0,0,IF(COUNTIFS($B$6:B484,B484,$D$6:D484,D484,$E$6:E484,E484,$M$6:M484,"CURRENT")=1,1,0))))</x:f>
      </x:c>
      <x:c r="O484" s="114"/>
      <x:c r="P484" s="115"/>
      <x:c r="Q484" s="117"/>
    </x:row>
    <x:row r="485">
      <x:c r="A485" s="114"/>
      <x:c r="B485" s="115"/>
      <x:c r="C485" s="115"/>
      <x:c r="D485" s="115"/>
      <x:c r="E485" s="115"/>
      <x:c r="F485" s="115"/>
      <x:c r="G485" s="134"/>
      <x:c r="H485" s="150"/>
      <x:c r="I485" s="146" t="str">
        <x:f>IF(E485="","",IFERROR(VLOOKUP(E485,'Course Catalog'!$A$6:$L$55,7,FALSE),0))</x:f>
      </x:c>
      <x:c r="J485" s="126" t="str">
        <x:f>IF(A485="","",IF(H485&gt;=I485,"Yes","No"))</x:f>
      </x:c>
      <x:c r="K485" s="151"/>
      <x:c r="L485" s="148" t="str">
        <x:f>IF(OR(A485="",K485=""),"",EDATE(K485,IFERROR(VLOOKUP(E485,'Course Catalog'!$A$6:$L$55,8,FALSE),'Settings'!$B$7)))</x:f>
      </x:c>
      <x:c r="M485" s="15" t="str">
        <x:f>IF(A485="","",IF(J485&lt;&gt;"Yes","NOT PASSED",IF(L485&lt;TODAY(),"EXPIRED","CURRENT")))</x:f>
      </x:c>
      <x:c r="N485" s="149" t="str">
        <x:f>IF(A485="","",IF(M485&lt;&gt;"CURRENT",0,IF(COUNTIFS('Role Requirements'!$A$6:$A$105,D485,'Role Requirements'!$B$6:$B$105,E485)+COUNTIFS('Role Requirements'!$A$6:$A$105,"All Officers",'Role Requirements'!$B$6:$B$105,E485)=0,0,IF(COUNTIFS($B$6:B485,B485,$D$6:D485,D485,$E$6:E485,E485,$M$6:M485,"CURRENT")=1,1,0))))</x:f>
      </x:c>
      <x:c r="O485" s="114"/>
      <x:c r="P485" s="115"/>
      <x:c r="Q485" s="117"/>
    </x:row>
    <x:row r="486">
      <x:c r="A486" s="114"/>
      <x:c r="B486" s="115"/>
      <x:c r="C486" s="115"/>
      <x:c r="D486" s="115"/>
      <x:c r="E486" s="115"/>
      <x:c r="F486" s="115"/>
      <x:c r="G486" s="134"/>
      <x:c r="H486" s="150"/>
      <x:c r="I486" s="146" t="str">
        <x:f>IF(E486="","",IFERROR(VLOOKUP(E486,'Course Catalog'!$A$6:$L$55,7,FALSE),0))</x:f>
      </x:c>
      <x:c r="J486" s="126" t="str">
        <x:f>IF(A486="","",IF(H486&gt;=I486,"Yes","No"))</x:f>
      </x:c>
      <x:c r="K486" s="151"/>
      <x:c r="L486" s="148" t="str">
        <x:f>IF(OR(A486="",K486=""),"",EDATE(K486,IFERROR(VLOOKUP(E486,'Course Catalog'!$A$6:$L$55,8,FALSE),'Settings'!$B$7)))</x:f>
      </x:c>
      <x:c r="M486" s="15" t="str">
        <x:f>IF(A486="","",IF(J486&lt;&gt;"Yes","NOT PASSED",IF(L486&lt;TODAY(),"EXPIRED","CURRENT")))</x:f>
      </x:c>
      <x:c r="N486" s="149" t="str">
        <x:f>IF(A486="","",IF(M486&lt;&gt;"CURRENT",0,IF(COUNTIFS('Role Requirements'!$A$6:$A$105,D486,'Role Requirements'!$B$6:$B$105,E486)+COUNTIFS('Role Requirements'!$A$6:$A$105,"All Officers",'Role Requirements'!$B$6:$B$105,E486)=0,0,IF(COUNTIFS($B$6:B486,B486,$D$6:D486,D486,$E$6:E486,E486,$M$6:M486,"CURRENT")=1,1,0))))</x:f>
      </x:c>
      <x:c r="O486" s="114"/>
      <x:c r="P486" s="115"/>
      <x:c r="Q486" s="117"/>
    </x:row>
    <x:row r="487">
      <x:c r="A487" s="114"/>
      <x:c r="B487" s="115"/>
      <x:c r="C487" s="115"/>
      <x:c r="D487" s="115"/>
      <x:c r="E487" s="115"/>
      <x:c r="F487" s="115"/>
      <x:c r="G487" s="134"/>
      <x:c r="H487" s="150"/>
      <x:c r="I487" s="146" t="str">
        <x:f>IF(E487="","",IFERROR(VLOOKUP(E487,'Course Catalog'!$A$6:$L$55,7,FALSE),0))</x:f>
      </x:c>
      <x:c r="J487" s="126" t="str">
        <x:f>IF(A487="","",IF(H487&gt;=I487,"Yes","No"))</x:f>
      </x:c>
      <x:c r="K487" s="151"/>
      <x:c r="L487" s="148" t="str">
        <x:f>IF(OR(A487="",K487=""),"",EDATE(K487,IFERROR(VLOOKUP(E487,'Course Catalog'!$A$6:$L$55,8,FALSE),'Settings'!$B$7)))</x:f>
      </x:c>
      <x:c r="M487" s="15" t="str">
        <x:f>IF(A487="","",IF(J487&lt;&gt;"Yes","NOT PASSED",IF(L487&lt;TODAY(),"EXPIRED","CURRENT")))</x:f>
      </x:c>
      <x:c r="N487" s="149" t="str">
        <x:f>IF(A487="","",IF(M487&lt;&gt;"CURRENT",0,IF(COUNTIFS('Role Requirements'!$A$6:$A$105,D487,'Role Requirements'!$B$6:$B$105,E487)+COUNTIFS('Role Requirements'!$A$6:$A$105,"All Officers",'Role Requirements'!$B$6:$B$105,E487)=0,0,IF(COUNTIFS($B$6:B487,B487,$D$6:D487,D487,$E$6:E487,E487,$M$6:M487,"CURRENT")=1,1,0))))</x:f>
      </x:c>
      <x:c r="O487" s="114"/>
      <x:c r="P487" s="115"/>
      <x:c r="Q487" s="117"/>
    </x:row>
    <x:row r="488">
      <x:c r="A488" s="114"/>
      <x:c r="B488" s="115"/>
      <x:c r="C488" s="115"/>
      <x:c r="D488" s="115"/>
      <x:c r="E488" s="115"/>
      <x:c r="F488" s="115"/>
      <x:c r="G488" s="134"/>
      <x:c r="H488" s="150"/>
      <x:c r="I488" s="146" t="str">
        <x:f>IF(E488="","",IFERROR(VLOOKUP(E488,'Course Catalog'!$A$6:$L$55,7,FALSE),0))</x:f>
      </x:c>
      <x:c r="J488" s="126" t="str">
        <x:f>IF(A488="","",IF(H488&gt;=I488,"Yes","No"))</x:f>
      </x:c>
      <x:c r="K488" s="151"/>
      <x:c r="L488" s="148" t="str">
        <x:f>IF(OR(A488="",K488=""),"",EDATE(K488,IFERROR(VLOOKUP(E488,'Course Catalog'!$A$6:$L$55,8,FALSE),'Settings'!$B$7)))</x:f>
      </x:c>
      <x:c r="M488" s="15" t="str">
        <x:f>IF(A488="","",IF(J488&lt;&gt;"Yes","NOT PASSED",IF(L488&lt;TODAY(),"EXPIRED","CURRENT")))</x:f>
      </x:c>
      <x:c r="N488" s="149" t="str">
        <x:f>IF(A488="","",IF(M488&lt;&gt;"CURRENT",0,IF(COUNTIFS('Role Requirements'!$A$6:$A$105,D488,'Role Requirements'!$B$6:$B$105,E488)+COUNTIFS('Role Requirements'!$A$6:$A$105,"All Officers",'Role Requirements'!$B$6:$B$105,E488)=0,0,IF(COUNTIFS($B$6:B488,B488,$D$6:D488,D488,$E$6:E488,E488,$M$6:M488,"CURRENT")=1,1,0))))</x:f>
      </x:c>
      <x:c r="O488" s="114"/>
      <x:c r="P488" s="115"/>
      <x:c r="Q488" s="117"/>
    </x:row>
    <x:row r="489">
      <x:c r="A489" s="114"/>
      <x:c r="B489" s="115"/>
      <x:c r="C489" s="115"/>
      <x:c r="D489" s="115"/>
      <x:c r="E489" s="115"/>
      <x:c r="F489" s="115"/>
      <x:c r="G489" s="134"/>
      <x:c r="H489" s="150"/>
      <x:c r="I489" s="146" t="str">
        <x:f>IF(E489="","",IFERROR(VLOOKUP(E489,'Course Catalog'!$A$6:$L$55,7,FALSE),0))</x:f>
      </x:c>
      <x:c r="J489" s="126" t="str">
        <x:f>IF(A489="","",IF(H489&gt;=I489,"Yes","No"))</x:f>
      </x:c>
      <x:c r="K489" s="151"/>
      <x:c r="L489" s="148" t="str">
        <x:f>IF(OR(A489="",K489=""),"",EDATE(K489,IFERROR(VLOOKUP(E489,'Course Catalog'!$A$6:$L$55,8,FALSE),'Settings'!$B$7)))</x:f>
      </x:c>
      <x:c r="M489" s="15" t="str">
        <x:f>IF(A489="","",IF(J489&lt;&gt;"Yes","NOT PASSED",IF(L489&lt;TODAY(),"EXPIRED","CURRENT")))</x:f>
      </x:c>
      <x:c r="N489" s="149" t="str">
        <x:f>IF(A489="","",IF(M489&lt;&gt;"CURRENT",0,IF(COUNTIFS('Role Requirements'!$A$6:$A$105,D489,'Role Requirements'!$B$6:$B$105,E489)+COUNTIFS('Role Requirements'!$A$6:$A$105,"All Officers",'Role Requirements'!$B$6:$B$105,E489)=0,0,IF(COUNTIFS($B$6:B489,B489,$D$6:D489,D489,$E$6:E489,E489,$M$6:M489,"CURRENT")=1,1,0))))</x:f>
      </x:c>
      <x:c r="O489" s="114"/>
      <x:c r="P489" s="115"/>
      <x:c r="Q489" s="117"/>
    </x:row>
    <x:row r="490">
      <x:c r="A490" s="114"/>
      <x:c r="B490" s="115"/>
      <x:c r="C490" s="115"/>
      <x:c r="D490" s="115"/>
      <x:c r="E490" s="115"/>
      <x:c r="F490" s="115"/>
      <x:c r="G490" s="134"/>
      <x:c r="H490" s="150"/>
      <x:c r="I490" s="146" t="str">
        <x:f>IF(E490="","",IFERROR(VLOOKUP(E490,'Course Catalog'!$A$6:$L$55,7,FALSE),0))</x:f>
      </x:c>
      <x:c r="J490" s="126" t="str">
        <x:f>IF(A490="","",IF(H490&gt;=I490,"Yes","No"))</x:f>
      </x:c>
      <x:c r="K490" s="151"/>
      <x:c r="L490" s="148" t="str">
        <x:f>IF(OR(A490="",K490=""),"",EDATE(K490,IFERROR(VLOOKUP(E490,'Course Catalog'!$A$6:$L$55,8,FALSE),'Settings'!$B$7)))</x:f>
      </x:c>
      <x:c r="M490" s="15" t="str">
        <x:f>IF(A490="","",IF(J490&lt;&gt;"Yes","NOT PASSED",IF(L490&lt;TODAY(),"EXPIRED","CURRENT")))</x:f>
      </x:c>
      <x:c r="N490" s="149" t="str">
        <x:f>IF(A490="","",IF(M490&lt;&gt;"CURRENT",0,IF(COUNTIFS('Role Requirements'!$A$6:$A$105,D490,'Role Requirements'!$B$6:$B$105,E490)+COUNTIFS('Role Requirements'!$A$6:$A$105,"All Officers",'Role Requirements'!$B$6:$B$105,E490)=0,0,IF(COUNTIFS($B$6:B490,B490,$D$6:D490,D490,$E$6:E490,E490,$M$6:M490,"CURRENT")=1,1,0))))</x:f>
      </x:c>
      <x:c r="O490" s="114"/>
      <x:c r="P490" s="115"/>
      <x:c r="Q490" s="117"/>
    </x:row>
    <x:row r="491">
      <x:c r="A491" s="114"/>
      <x:c r="B491" s="115"/>
      <x:c r="C491" s="115"/>
      <x:c r="D491" s="115"/>
      <x:c r="E491" s="115"/>
      <x:c r="F491" s="115"/>
      <x:c r="G491" s="134"/>
      <x:c r="H491" s="150"/>
      <x:c r="I491" s="146" t="str">
        <x:f>IF(E491="","",IFERROR(VLOOKUP(E491,'Course Catalog'!$A$6:$L$55,7,FALSE),0))</x:f>
      </x:c>
      <x:c r="J491" s="126" t="str">
        <x:f>IF(A491="","",IF(H491&gt;=I491,"Yes","No"))</x:f>
      </x:c>
      <x:c r="K491" s="151"/>
      <x:c r="L491" s="148" t="str">
        <x:f>IF(OR(A491="",K491=""),"",EDATE(K491,IFERROR(VLOOKUP(E491,'Course Catalog'!$A$6:$L$55,8,FALSE),'Settings'!$B$7)))</x:f>
      </x:c>
      <x:c r="M491" s="15" t="str">
        <x:f>IF(A491="","",IF(J491&lt;&gt;"Yes","NOT PASSED",IF(L491&lt;TODAY(),"EXPIRED","CURRENT")))</x:f>
      </x:c>
      <x:c r="N491" s="149" t="str">
        <x:f>IF(A491="","",IF(M491&lt;&gt;"CURRENT",0,IF(COUNTIFS('Role Requirements'!$A$6:$A$105,D491,'Role Requirements'!$B$6:$B$105,E491)+COUNTIFS('Role Requirements'!$A$6:$A$105,"All Officers",'Role Requirements'!$B$6:$B$105,E491)=0,0,IF(COUNTIFS($B$6:B491,B491,$D$6:D491,D491,$E$6:E491,E491,$M$6:M491,"CURRENT")=1,1,0))))</x:f>
      </x:c>
      <x:c r="O491" s="114"/>
      <x:c r="P491" s="115"/>
      <x:c r="Q491" s="117"/>
    </x:row>
    <x:row r="492">
      <x:c r="A492" s="114"/>
      <x:c r="B492" s="115"/>
      <x:c r="C492" s="115"/>
      <x:c r="D492" s="115"/>
      <x:c r="E492" s="115"/>
      <x:c r="F492" s="115"/>
      <x:c r="G492" s="134"/>
      <x:c r="H492" s="150"/>
      <x:c r="I492" s="146" t="str">
        <x:f>IF(E492="","",IFERROR(VLOOKUP(E492,'Course Catalog'!$A$6:$L$55,7,FALSE),0))</x:f>
      </x:c>
      <x:c r="J492" s="126" t="str">
        <x:f>IF(A492="","",IF(H492&gt;=I492,"Yes","No"))</x:f>
      </x:c>
      <x:c r="K492" s="151"/>
      <x:c r="L492" s="148" t="str">
        <x:f>IF(OR(A492="",K492=""),"",EDATE(K492,IFERROR(VLOOKUP(E492,'Course Catalog'!$A$6:$L$55,8,FALSE),'Settings'!$B$7)))</x:f>
      </x:c>
      <x:c r="M492" s="15" t="str">
        <x:f>IF(A492="","",IF(J492&lt;&gt;"Yes","NOT PASSED",IF(L492&lt;TODAY(),"EXPIRED","CURRENT")))</x:f>
      </x:c>
      <x:c r="N492" s="149" t="str">
        <x:f>IF(A492="","",IF(M492&lt;&gt;"CURRENT",0,IF(COUNTIFS('Role Requirements'!$A$6:$A$105,D492,'Role Requirements'!$B$6:$B$105,E492)+COUNTIFS('Role Requirements'!$A$6:$A$105,"All Officers",'Role Requirements'!$B$6:$B$105,E492)=0,0,IF(COUNTIFS($B$6:B492,B492,$D$6:D492,D492,$E$6:E492,E492,$M$6:M492,"CURRENT")=1,1,0))))</x:f>
      </x:c>
      <x:c r="O492" s="114"/>
      <x:c r="P492" s="115"/>
      <x:c r="Q492" s="117"/>
    </x:row>
    <x:row r="493">
      <x:c r="A493" s="114"/>
      <x:c r="B493" s="115"/>
      <x:c r="C493" s="115"/>
      <x:c r="D493" s="115"/>
      <x:c r="E493" s="115"/>
      <x:c r="F493" s="115"/>
      <x:c r="G493" s="134"/>
      <x:c r="H493" s="150"/>
      <x:c r="I493" s="146" t="str">
        <x:f>IF(E493="","",IFERROR(VLOOKUP(E493,'Course Catalog'!$A$6:$L$55,7,FALSE),0))</x:f>
      </x:c>
      <x:c r="J493" s="126" t="str">
        <x:f>IF(A493="","",IF(H493&gt;=I493,"Yes","No"))</x:f>
      </x:c>
      <x:c r="K493" s="151"/>
      <x:c r="L493" s="148" t="str">
        <x:f>IF(OR(A493="",K493=""),"",EDATE(K493,IFERROR(VLOOKUP(E493,'Course Catalog'!$A$6:$L$55,8,FALSE),'Settings'!$B$7)))</x:f>
      </x:c>
      <x:c r="M493" s="15" t="str">
        <x:f>IF(A493="","",IF(J493&lt;&gt;"Yes","NOT PASSED",IF(L493&lt;TODAY(),"EXPIRED","CURRENT")))</x:f>
      </x:c>
      <x:c r="N493" s="149" t="str">
        <x:f>IF(A493="","",IF(M493&lt;&gt;"CURRENT",0,IF(COUNTIFS('Role Requirements'!$A$6:$A$105,D493,'Role Requirements'!$B$6:$B$105,E493)+COUNTIFS('Role Requirements'!$A$6:$A$105,"All Officers",'Role Requirements'!$B$6:$B$105,E493)=0,0,IF(COUNTIFS($B$6:B493,B493,$D$6:D493,D493,$E$6:E493,E493,$M$6:M493,"CURRENT")=1,1,0))))</x:f>
      </x:c>
      <x:c r="O493" s="114"/>
      <x:c r="P493" s="115"/>
      <x:c r="Q493" s="117"/>
    </x:row>
    <x:row r="494">
      <x:c r="A494" s="114"/>
      <x:c r="B494" s="115"/>
      <x:c r="C494" s="115"/>
      <x:c r="D494" s="115"/>
      <x:c r="E494" s="115"/>
      <x:c r="F494" s="115"/>
      <x:c r="G494" s="134"/>
      <x:c r="H494" s="150"/>
      <x:c r="I494" s="146" t="str">
        <x:f>IF(E494="","",IFERROR(VLOOKUP(E494,'Course Catalog'!$A$6:$L$55,7,FALSE),0))</x:f>
      </x:c>
      <x:c r="J494" s="126" t="str">
        <x:f>IF(A494="","",IF(H494&gt;=I494,"Yes","No"))</x:f>
      </x:c>
      <x:c r="K494" s="151"/>
      <x:c r="L494" s="148" t="str">
        <x:f>IF(OR(A494="",K494=""),"",EDATE(K494,IFERROR(VLOOKUP(E494,'Course Catalog'!$A$6:$L$55,8,FALSE),'Settings'!$B$7)))</x:f>
      </x:c>
      <x:c r="M494" s="15" t="str">
        <x:f>IF(A494="","",IF(J494&lt;&gt;"Yes","NOT PASSED",IF(L494&lt;TODAY(),"EXPIRED","CURRENT")))</x:f>
      </x:c>
      <x:c r="N494" s="149" t="str">
        <x:f>IF(A494="","",IF(M494&lt;&gt;"CURRENT",0,IF(COUNTIFS('Role Requirements'!$A$6:$A$105,D494,'Role Requirements'!$B$6:$B$105,E494)+COUNTIFS('Role Requirements'!$A$6:$A$105,"All Officers",'Role Requirements'!$B$6:$B$105,E494)=0,0,IF(COUNTIFS($B$6:B494,B494,$D$6:D494,D494,$E$6:E494,E494,$M$6:M494,"CURRENT")=1,1,0))))</x:f>
      </x:c>
      <x:c r="O494" s="114"/>
      <x:c r="P494" s="115"/>
      <x:c r="Q494" s="117"/>
    </x:row>
    <x:row r="495">
      <x:c r="A495" s="114"/>
      <x:c r="B495" s="115"/>
      <x:c r="C495" s="115"/>
      <x:c r="D495" s="115"/>
      <x:c r="E495" s="115"/>
      <x:c r="F495" s="115"/>
      <x:c r="G495" s="134"/>
      <x:c r="H495" s="150"/>
      <x:c r="I495" s="146" t="str">
        <x:f>IF(E495="","",IFERROR(VLOOKUP(E495,'Course Catalog'!$A$6:$L$55,7,FALSE),0))</x:f>
      </x:c>
      <x:c r="J495" s="126" t="str">
        <x:f>IF(A495="","",IF(H495&gt;=I495,"Yes","No"))</x:f>
      </x:c>
      <x:c r="K495" s="151"/>
      <x:c r="L495" s="148" t="str">
        <x:f>IF(OR(A495="",K495=""),"",EDATE(K495,IFERROR(VLOOKUP(E495,'Course Catalog'!$A$6:$L$55,8,FALSE),'Settings'!$B$7)))</x:f>
      </x:c>
      <x:c r="M495" s="15" t="str">
        <x:f>IF(A495="","",IF(J495&lt;&gt;"Yes","NOT PASSED",IF(L495&lt;TODAY(),"EXPIRED","CURRENT")))</x:f>
      </x:c>
      <x:c r="N495" s="149" t="str">
        <x:f>IF(A495="","",IF(M495&lt;&gt;"CURRENT",0,IF(COUNTIFS('Role Requirements'!$A$6:$A$105,D495,'Role Requirements'!$B$6:$B$105,E495)+COUNTIFS('Role Requirements'!$A$6:$A$105,"All Officers",'Role Requirements'!$B$6:$B$105,E495)=0,0,IF(COUNTIFS($B$6:B495,B495,$D$6:D495,D495,$E$6:E495,E495,$M$6:M495,"CURRENT")=1,1,0))))</x:f>
      </x:c>
      <x:c r="O495" s="114"/>
      <x:c r="P495" s="115"/>
      <x:c r="Q495" s="117"/>
    </x:row>
    <x:row r="496">
      <x:c r="A496" s="114"/>
      <x:c r="B496" s="115"/>
      <x:c r="C496" s="115"/>
      <x:c r="D496" s="115"/>
      <x:c r="E496" s="115"/>
      <x:c r="F496" s="115"/>
      <x:c r="G496" s="134"/>
      <x:c r="H496" s="150"/>
      <x:c r="I496" s="146" t="str">
        <x:f>IF(E496="","",IFERROR(VLOOKUP(E496,'Course Catalog'!$A$6:$L$55,7,FALSE),0))</x:f>
      </x:c>
      <x:c r="J496" s="126" t="str">
        <x:f>IF(A496="","",IF(H496&gt;=I496,"Yes","No"))</x:f>
      </x:c>
      <x:c r="K496" s="151"/>
      <x:c r="L496" s="148" t="str">
        <x:f>IF(OR(A496="",K496=""),"",EDATE(K496,IFERROR(VLOOKUP(E496,'Course Catalog'!$A$6:$L$55,8,FALSE),'Settings'!$B$7)))</x:f>
      </x:c>
      <x:c r="M496" s="15" t="str">
        <x:f>IF(A496="","",IF(J496&lt;&gt;"Yes","NOT PASSED",IF(L496&lt;TODAY(),"EXPIRED","CURRENT")))</x:f>
      </x:c>
      <x:c r="N496" s="149" t="str">
        <x:f>IF(A496="","",IF(M496&lt;&gt;"CURRENT",0,IF(COUNTIFS('Role Requirements'!$A$6:$A$105,D496,'Role Requirements'!$B$6:$B$105,E496)+COUNTIFS('Role Requirements'!$A$6:$A$105,"All Officers",'Role Requirements'!$B$6:$B$105,E496)=0,0,IF(COUNTIFS($B$6:B496,B496,$D$6:D496,D496,$E$6:E496,E496,$M$6:M496,"CURRENT")=1,1,0))))</x:f>
      </x:c>
      <x:c r="O496" s="114"/>
      <x:c r="P496" s="115"/>
      <x:c r="Q496" s="117"/>
    </x:row>
    <x:row r="497">
      <x:c r="A497" s="114"/>
      <x:c r="B497" s="115"/>
      <x:c r="C497" s="115"/>
      <x:c r="D497" s="115"/>
      <x:c r="E497" s="115"/>
      <x:c r="F497" s="115"/>
      <x:c r="G497" s="134"/>
      <x:c r="H497" s="150"/>
      <x:c r="I497" s="146" t="str">
        <x:f>IF(E497="","",IFERROR(VLOOKUP(E497,'Course Catalog'!$A$6:$L$55,7,FALSE),0))</x:f>
      </x:c>
      <x:c r="J497" s="126" t="str">
        <x:f>IF(A497="","",IF(H497&gt;=I497,"Yes","No"))</x:f>
      </x:c>
      <x:c r="K497" s="151"/>
      <x:c r="L497" s="148" t="str">
        <x:f>IF(OR(A497="",K497=""),"",EDATE(K497,IFERROR(VLOOKUP(E497,'Course Catalog'!$A$6:$L$55,8,FALSE),'Settings'!$B$7)))</x:f>
      </x:c>
      <x:c r="M497" s="15" t="str">
        <x:f>IF(A497="","",IF(J497&lt;&gt;"Yes","NOT PASSED",IF(L497&lt;TODAY(),"EXPIRED","CURRENT")))</x:f>
      </x:c>
      <x:c r="N497" s="149" t="str">
        <x:f>IF(A497="","",IF(M497&lt;&gt;"CURRENT",0,IF(COUNTIFS('Role Requirements'!$A$6:$A$105,D497,'Role Requirements'!$B$6:$B$105,E497)+COUNTIFS('Role Requirements'!$A$6:$A$105,"All Officers",'Role Requirements'!$B$6:$B$105,E497)=0,0,IF(COUNTIFS($B$6:B497,B497,$D$6:D497,D497,$E$6:E497,E497,$M$6:M497,"CURRENT")=1,1,0))))</x:f>
      </x:c>
      <x:c r="O497" s="114"/>
      <x:c r="P497" s="115"/>
      <x:c r="Q497" s="117"/>
    </x:row>
    <x:row r="498">
      <x:c r="A498" s="114"/>
      <x:c r="B498" s="115"/>
      <x:c r="C498" s="115"/>
      <x:c r="D498" s="115"/>
      <x:c r="E498" s="115"/>
      <x:c r="F498" s="115"/>
      <x:c r="G498" s="134"/>
      <x:c r="H498" s="150"/>
      <x:c r="I498" s="146" t="str">
        <x:f>IF(E498="","",IFERROR(VLOOKUP(E498,'Course Catalog'!$A$6:$L$55,7,FALSE),0))</x:f>
      </x:c>
      <x:c r="J498" s="126" t="str">
        <x:f>IF(A498="","",IF(H498&gt;=I498,"Yes","No"))</x:f>
      </x:c>
      <x:c r="K498" s="151"/>
      <x:c r="L498" s="148" t="str">
        <x:f>IF(OR(A498="",K498=""),"",EDATE(K498,IFERROR(VLOOKUP(E498,'Course Catalog'!$A$6:$L$55,8,FALSE),'Settings'!$B$7)))</x:f>
      </x:c>
      <x:c r="M498" s="15" t="str">
        <x:f>IF(A498="","",IF(J498&lt;&gt;"Yes","NOT PASSED",IF(L498&lt;TODAY(),"EXPIRED","CURRENT")))</x:f>
      </x:c>
      <x:c r="N498" s="149" t="str">
        <x:f>IF(A498="","",IF(M498&lt;&gt;"CURRENT",0,IF(COUNTIFS('Role Requirements'!$A$6:$A$105,D498,'Role Requirements'!$B$6:$B$105,E498)+COUNTIFS('Role Requirements'!$A$6:$A$105,"All Officers",'Role Requirements'!$B$6:$B$105,E498)=0,0,IF(COUNTIFS($B$6:B498,B498,$D$6:D498,D498,$E$6:E498,E498,$M$6:M498,"CURRENT")=1,1,0))))</x:f>
      </x:c>
      <x:c r="O498" s="114"/>
      <x:c r="P498" s="115"/>
      <x:c r="Q498" s="117"/>
    </x:row>
    <x:row r="499">
      <x:c r="A499" s="114"/>
      <x:c r="B499" s="115"/>
      <x:c r="C499" s="115"/>
      <x:c r="D499" s="115"/>
      <x:c r="E499" s="115"/>
      <x:c r="F499" s="115"/>
      <x:c r="G499" s="134"/>
      <x:c r="H499" s="150"/>
      <x:c r="I499" s="146" t="str">
        <x:f>IF(E499="","",IFERROR(VLOOKUP(E499,'Course Catalog'!$A$6:$L$55,7,FALSE),0))</x:f>
      </x:c>
      <x:c r="J499" s="126" t="str">
        <x:f>IF(A499="","",IF(H499&gt;=I499,"Yes","No"))</x:f>
      </x:c>
      <x:c r="K499" s="151"/>
      <x:c r="L499" s="148" t="str">
        <x:f>IF(OR(A499="",K499=""),"",EDATE(K499,IFERROR(VLOOKUP(E499,'Course Catalog'!$A$6:$L$55,8,FALSE),'Settings'!$B$7)))</x:f>
      </x:c>
      <x:c r="M499" s="15" t="str">
        <x:f>IF(A499="","",IF(J499&lt;&gt;"Yes","NOT PASSED",IF(L499&lt;TODAY(),"EXPIRED","CURRENT")))</x:f>
      </x:c>
      <x:c r="N499" s="149" t="str">
        <x:f>IF(A499="","",IF(M499&lt;&gt;"CURRENT",0,IF(COUNTIFS('Role Requirements'!$A$6:$A$105,D499,'Role Requirements'!$B$6:$B$105,E499)+COUNTIFS('Role Requirements'!$A$6:$A$105,"All Officers",'Role Requirements'!$B$6:$B$105,E499)=0,0,IF(COUNTIFS($B$6:B499,B499,$D$6:D499,D499,$E$6:E499,E499,$M$6:M499,"CURRENT")=1,1,0))))</x:f>
      </x:c>
      <x:c r="O499" s="114"/>
      <x:c r="P499" s="115"/>
      <x:c r="Q499" s="117"/>
    </x:row>
    <x:row r="500">
      <x:c r="A500" s="114"/>
      <x:c r="B500" s="115"/>
      <x:c r="C500" s="115"/>
      <x:c r="D500" s="115"/>
      <x:c r="E500" s="115"/>
      <x:c r="F500" s="115"/>
      <x:c r="G500" s="134"/>
      <x:c r="H500" s="150"/>
      <x:c r="I500" s="146" t="str">
        <x:f>IF(E500="","",IFERROR(VLOOKUP(E500,'Course Catalog'!$A$6:$L$55,7,FALSE),0))</x:f>
      </x:c>
      <x:c r="J500" s="126" t="str">
        <x:f>IF(A500="","",IF(H500&gt;=I500,"Yes","No"))</x:f>
      </x:c>
      <x:c r="K500" s="151"/>
      <x:c r="L500" s="148" t="str">
        <x:f>IF(OR(A500="",K500=""),"",EDATE(K500,IFERROR(VLOOKUP(E500,'Course Catalog'!$A$6:$L$55,8,FALSE),'Settings'!$B$7)))</x:f>
      </x:c>
      <x:c r="M500" s="15" t="str">
        <x:f>IF(A500="","",IF(J500&lt;&gt;"Yes","NOT PASSED",IF(L500&lt;TODAY(),"EXPIRED","CURRENT")))</x:f>
      </x:c>
      <x:c r="N500" s="149" t="str">
        <x:f>IF(A500="","",IF(M500&lt;&gt;"CURRENT",0,IF(COUNTIFS('Role Requirements'!$A$6:$A$105,D500,'Role Requirements'!$B$6:$B$105,E500)+COUNTIFS('Role Requirements'!$A$6:$A$105,"All Officers",'Role Requirements'!$B$6:$B$105,E500)=0,0,IF(COUNTIFS($B$6:B500,B500,$D$6:D500,D500,$E$6:E500,E500,$M$6:M500,"CURRENT")=1,1,0))))</x:f>
      </x:c>
      <x:c r="O500" s="114"/>
      <x:c r="P500" s="115"/>
      <x:c r="Q500" s="117"/>
    </x:row>
    <x:row r="501">
      <x:c r="A501" s="114"/>
      <x:c r="B501" s="115"/>
      <x:c r="C501" s="115"/>
      <x:c r="D501" s="115"/>
      <x:c r="E501" s="115"/>
      <x:c r="F501" s="115"/>
      <x:c r="G501" s="134"/>
      <x:c r="H501" s="150"/>
      <x:c r="I501" s="146" t="str">
        <x:f>IF(E501="","",IFERROR(VLOOKUP(E501,'Course Catalog'!$A$6:$L$55,7,FALSE),0))</x:f>
      </x:c>
      <x:c r="J501" s="126" t="str">
        <x:f>IF(A501="","",IF(H501&gt;=I501,"Yes","No"))</x:f>
      </x:c>
      <x:c r="K501" s="151"/>
      <x:c r="L501" s="148" t="str">
        <x:f>IF(OR(A501="",K501=""),"",EDATE(K501,IFERROR(VLOOKUP(E501,'Course Catalog'!$A$6:$L$55,8,FALSE),'Settings'!$B$7)))</x:f>
      </x:c>
      <x:c r="M501" s="15" t="str">
        <x:f>IF(A501="","",IF(J501&lt;&gt;"Yes","NOT PASSED",IF(L501&lt;TODAY(),"EXPIRED","CURRENT")))</x:f>
      </x:c>
      <x:c r="N501" s="149" t="str">
        <x:f>IF(A501="","",IF(M501&lt;&gt;"CURRENT",0,IF(COUNTIFS('Role Requirements'!$A$6:$A$105,D501,'Role Requirements'!$B$6:$B$105,E501)+COUNTIFS('Role Requirements'!$A$6:$A$105,"All Officers",'Role Requirements'!$B$6:$B$105,E501)=0,0,IF(COUNTIFS($B$6:B501,B501,$D$6:D501,D501,$E$6:E501,E501,$M$6:M501,"CURRENT")=1,1,0))))</x:f>
      </x:c>
      <x:c r="O501" s="114"/>
      <x:c r="P501" s="115"/>
      <x:c r="Q501" s="117"/>
    </x:row>
    <x:row r="502">
      <x:c r="A502" s="114"/>
      <x:c r="B502" s="115"/>
      <x:c r="C502" s="115"/>
      <x:c r="D502" s="115"/>
      <x:c r="E502" s="115"/>
      <x:c r="F502" s="115"/>
      <x:c r="G502" s="134"/>
      <x:c r="H502" s="150"/>
      <x:c r="I502" s="146" t="str">
        <x:f>IF(E502="","",IFERROR(VLOOKUP(E502,'Course Catalog'!$A$6:$L$55,7,FALSE),0))</x:f>
      </x:c>
      <x:c r="J502" s="126" t="str">
        <x:f>IF(A502="","",IF(H502&gt;=I502,"Yes","No"))</x:f>
      </x:c>
      <x:c r="K502" s="151"/>
      <x:c r="L502" s="148" t="str">
        <x:f>IF(OR(A502="",K502=""),"",EDATE(K502,IFERROR(VLOOKUP(E502,'Course Catalog'!$A$6:$L$55,8,FALSE),'Settings'!$B$7)))</x:f>
      </x:c>
      <x:c r="M502" s="15" t="str">
        <x:f>IF(A502="","",IF(J502&lt;&gt;"Yes","NOT PASSED",IF(L502&lt;TODAY(),"EXPIRED","CURRENT")))</x:f>
      </x:c>
      <x:c r="N502" s="149" t="str">
        <x:f>IF(A502="","",IF(M502&lt;&gt;"CURRENT",0,IF(COUNTIFS('Role Requirements'!$A$6:$A$105,D502,'Role Requirements'!$B$6:$B$105,E502)+COUNTIFS('Role Requirements'!$A$6:$A$105,"All Officers",'Role Requirements'!$B$6:$B$105,E502)=0,0,IF(COUNTIFS($B$6:B502,B502,$D$6:D502,D502,$E$6:E502,E502,$M$6:M502,"CURRENT")=1,1,0))))</x:f>
      </x:c>
      <x:c r="O502" s="114"/>
      <x:c r="P502" s="115"/>
      <x:c r="Q502" s="117"/>
    </x:row>
    <x:row r="503">
      <x:c r="A503" s="114"/>
      <x:c r="B503" s="115"/>
      <x:c r="C503" s="115"/>
      <x:c r="D503" s="115"/>
      <x:c r="E503" s="115"/>
      <x:c r="F503" s="115"/>
      <x:c r="G503" s="134"/>
      <x:c r="H503" s="150"/>
      <x:c r="I503" s="146" t="str">
        <x:f>IF(E503="","",IFERROR(VLOOKUP(E503,'Course Catalog'!$A$6:$L$55,7,FALSE),0))</x:f>
      </x:c>
      <x:c r="J503" s="126" t="str">
        <x:f>IF(A503="","",IF(H503&gt;=I503,"Yes","No"))</x:f>
      </x:c>
      <x:c r="K503" s="151"/>
      <x:c r="L503" s="148" t="str">
        <x:f>IF(OR(A503="",K503=""),"",EDATE(K503,IFERROR(VLOOKUP(E503,'Course Catalog'!$A$6:$L$55,8,FALSE),'Settings'!$B$7)))</x:f>
      </x:c>
      <x:c r="M503" s="15" t="str">
        <x:f>IF(A503="","",IF(J503&lt;&gt;"Yes","NOT PASSED",IF(L503&lt;TODAY(),"EXPIRED","CURRENT")))</x:f>
      </x:c>
      <x:c r="N503" s="149" t="str">
        <x:f>IF(A503="","",IF(M503&lt;&gt;"CURRENT",0,IF(COUNTIFS('Role Requirements'!$A$6:$A$105,D503,'Role Requirements'!$B$6:$B$105,E503)+COUNTIFS('Role Requirements'!$A$6:$A$105,"All Officers",'Role Requirements'!$B$6:$B$105,E503)=0,0,IF(COUNTIFS($B$6:B503,B503,$D$6:D503,D503,$E$6:E503,E503,$M$6:M503,"CURRENT")=1,1,0))))</x:f>
      </x:c>
      <x:c r="O503" s="114"/>
      <x:c r="P503" s="115"/>
      <x:c r="Q503" s="117"/>
    </x:row>
    <x:row r="504">
      <x:c r="A504" s="114"/>
      <x:c r="B504" s="115"/>
      <x:c r="C504" s="115"/>
      <x:c r="D504" s="115"/>
      <x:c r="E504" s="115"/>
      <x:c r="F504" s="115"/>
      <x:c r="G504" s="134"/>
      <x:c r="H504" s="150"/>
      <x:c r="I504" s="146" t="str">
        <x:f>IF(E504="","",IFERROR(VLOOKUP(E504,'Course Catalog'!$A$6:$L$55,7,FALSE),0))</x:f>
      </x:c>
      <x:c r="J504" s="126" t="str">
        <x:f>IF(A504="","",IF(H504&gt;=I504,"Yes","No"))</x:f>
      </x:c>
      <x:c r="K504" s="151"/>
      <x:c r="L504" s="148" t="str">
        <x:f>IF(OR(A504="",K504=""),"",EDATE(K504,IFERROR(VLOOKUP(E504,'Course Catalog'!$A$6:$L$55,8,FALSE),'Settings'!$B$7)))</x:f>
      </x:c>
      <x:c r="M504" s="15" t="str">
        <x:f>IF(A504="","",IF(J504&lt;&gt;"Yes","NOT PASSED",IF(L504&lt;TODAY(),"EXPIRED","CURRENT")))</x:f>
      </x:c>
      <x:c r="N504" s="149" t="str">
        <x:f>IF(A504="","",IF(M504&lt;&gt;"CURRENT",0,IF(COUNTIFS('Role Requirements'!$A$6:$A$105,D504,'Role Requirements'!$B$6:$B$105,E504)+COUNTIFS('Role Requirements'!$A$6:$A$105,"All Officers",'Role Requirements'!$B$6:$B$105,E504)=0,0,IF(COUNTIFS($B$6:B504,B504,$D$6:D504,D504,$E$6:E504,E504,$M$6:M504,"CURRENT")=1,1,0))))</x:f>
      </x:c>
      <x:c r="O504" s="114"/>
      <x:c r="P504" s="115"/>
      <x:c r="Q504" s="117"/>
    </x:row>
    <x:row r="505">
      <x:c r="A505" s="118"/>
      <x:c r="B505" s="119"/>
      <x:c r="C505" s="119"/>
      <x:c r="D505" s="119"/>
      <x:c r="E505" s="119"/>
      <x:c r="F505" s="119"/>
      <x:c r="G505" s="135"/>
      <x:c r="H505" s="152"/>
      <x:c r="I505" s="146" t="str">
        <x:f>IF(E505="","",IFERROR(VLOOKUP(E505,'Course Catalog'!$A$6:$L$55,7,FALSE),0))</x:f>
      </x:c>
      <x:c r="J505" s="126" t="str">
        <x:f>IF(A505="","",IF(H505&gt;=I505,"Yes","No"))</x:f>
      </x:c>
      <x:c r="K505" s="153"/>
      <x:c r="L505" s="148" t="str">
        <x:f>IF(OR(A505="",K505=""),"",EDATE(K505,IFERROR(VLOOKUP(E505,'Course Catalog'!$A$6:$L$55,8,FALSE),'Settings'!$B$7)))</x:f>
      </x:c>
      <x:c r="M505" s="15" t="str">
        <x:f>IF(A505="","",IF(J505&lt;&gt;"Yes","NOT PASSED",IF(L505&lt;TODAY(),"EXPIRED","CURRENT")))</x:f>
      </x:c>
      <x:c r="N505" s="149" t="str">
        <x:f>IF(A505="","",IF(M505&lt;&gt;"CURRENT",0,IF(COUNTIFS('Role Requirements'!$A$6:$A$105,D505,'Role Requirements'!$B$6:$B$105,E505)+COUNTIFS('Role Requirements'!$A$6:$A$105,"All Officers",'Role Requirements'!$B$6:$B$105,E505)=0,0,IF(COUNTIFS($B$6:B505,B505,$D$6:D505,D505,$E$6:E505,E505,$M$6:M505,"CURRENT")=1,1,0))))</x:f>
      </x:c>
      <x:c r="O505" s="118"/>
      <x:c r="P505" s="119"/>
      <x:c r="Q505" s="121"/>
    </x:row>
  </x:sheetData>
  <x:mergeCells>
    <x:mergeCell ref="A1:Q1"/>
    <x:mergeCell ref="A2:Q2"/>
    <x:mergeCell ref="A4:Q4"/>
  </x:mergeCells>
  <x:conditionalFormatting sqref="M6:M505">
    <x:cfRule type="containsText" dxfId="22" priority="1" operator="containsText" text="PASS"/>
    <x:cfRule type="containsText" dxfId="23" priority="2" operator="containsText" text="OK"/>
    <x:cfRule type="containsText" dxfId="24" priority="3" operator="containsText" text="CURRENT"/>
    <x:cfRule type="containsText" dxfId="25" priority="4" operator="containsText" text="COMPLETE"/>
    <x:cfRule type="containsText" dxfId="26" priority="5" operator="containsText" text="ELIGIBLE"/>
    <x:cfRule type="containsText" dxfId="27" priority="6" operator="containsText" text="FAIL"/>
    <x:cfRule type="containsText" dxfId="28" priority="7" operator="containsText" text="HOLD"/>
    <x:cfRule type="containsText" dxfId="29" priority="8" operator="containsText" text="OVERDUE"/>
    <x:cfRule type="containsText" dxfId="30" priority="9" operator="containsText" text="REVIEW"/>
    <x:cfRule type="containsText" dxfId="31" priority="10" operator="containsText" text="PENDING"/>
    <x:cfRule type="containsText" dxfId="32" priority="11" operator="containsText" text="EXPIRED"/>
  </x:conditionalFormatting>
  <x:dataValidations count="2">
    <x:dataValidation type="list" sqref="D6:D505">
      <x:formula1>"President,Vice President,Treasurer,Secretary,Membership Director,P31 / Chaplain,Service Director,Communications Director,Events Director,Compliance / Parliamentarian"</x:formula1>
    </x:dataValidation>
    <x:dataValidation type="decimal" operator="between" sqref="H6:H505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3f791a65c5a4fb7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5" hidden="0" customWidth="1"/>
    <x:col min="4" max="4" width="28" hidden="0" customWidth="1"/>
    <x:col min="5" max="5" width="16" hidden="0" customWidth="1"/>
    <x:col min="6" max="6" width="15" hidden="0" customWidth="1"/>
    <x:col min="7" max="7" width="21" hidden="0" customWidth="1"/>
    <x:col min="8" max="8" width="20" hidden="0" customWidth="1"/>
    <x:col min="9" max="9" width="16" hidden="0" customWidth="1"/>
    <x:col min="10" max="10" width="24" hidden="0" customWidth="1"/>
    <x:col min="11" max="11" width="20" hidden="0" customWidth="1"/>
    <x:col min="12" max="12" width="22" hidden="0" customWidth="1"/>
    <x:col min="13" max="13" width="16" hidden="0" customWidth="1"/>
    <x:col min="14" max="14" width="18" hidden="0" customWidth="1"/>
    <x:col min="15" max="15" width="27" hidden="0" customWidth="1"/>
    <x:col min="16" max="16" width="31" hidden="0" customWidth="1"/>
    <x:col min="17" max="17" width="34" hidden="0" customWidth="1"/>
    <x:col min="18" max="18" width="18" hidden="0" customWidth="1"/>
    <x:col min="19" max="19" width="15" hidden="0" customWidth="1"/>
    <x:col min="20" max="20" width="15" hidden="0" customWidth="1"/>
    <x:col min="21" max="21" width="25" hidden="0" customWidth="1"/>
  </x:cols>
  <x:sheetData>
    <x:row r="1" ht="35" customHeight="1">
      <x:c r="A1" s="5" t="str">
        <x:v>OFFICER ELIGIBILITY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 ht="30" customHeight="1">
      <x:c r="A2" s="9" t="str">
        <x:v>Formula-supported training gate plus National human review and time-limited exception control.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11" t="str">
        <x:v>AGREEMENTS, REQUIRED COURSES, OVERRIDES &amp; ACCESS ACTION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</x:row>
    <x:row r="5" ht="34" customHeight="1">
      <x:c r="A5" s="86" t="str">
        <x:v>Officer ID</x:v>
      </x:c>
      <x:c r="B5" s="87" t="str">
        <x:v>Member ID</x:v>
      </x:c>
      <x:c r="C5" s="87" t="str">
        <x:v>Chapter ID</x:v>
      </x:c>
      <x:c r="D5" s="87" t="str">
        <x:v>Officer role</x:v>
      </x:c>
      <x:c r="E5" s="87" t="str">
        <x:v>Academic term</x:v>
      </x:c>
      <x:c r="F5" s="87" t="str">
        <x:v>Appointment date</x:v>
      </x:c>
      <x:c r="G5" s="87" t="str">
        <x:v>Officer agreement current?</x:v>
      </x:c>
      <x:c r="H5" s="87" t="str">
        <x:v>Anti-hazing current?</x:v>
      </x:c>
      <x:c r="I5" s="87" t="str">
        <x:v>Safety current?</x:v>
      </x:c>
      <x:c r="J5" s="87" t="str">
        <x:v>Privacy / access current?</x:v>
      </x:c>
      <x:c r="K5" s="87" t="str">
        <x:v>Required course count</x:v>
      </x:c>
      <x:c r="L5" s="87" t="str">
        <x:v>Current required completions</x:v>
      </x:c>
      <x:c r="M5" s="87" t="str">
        <x:v>Training %</x:v>
      </x:c>
      <x:c r="N5" s="87" t="str">
        <x:v>Current override?</x:v>
      </x:c>
      <x:c r="O5" s="87" t="str">
        <x:v>Eligibility</x:v>
      </x:c>
      <x:c r="P5" s="87" t="str">
        <x:v>Blocker / next step</x:v>
      </x:c>
      <x:c r="Q5" s="87" t="str">
        <x:v>Evidence folder</x:v>
      </x:c>
      <x:c r="R5" s="87" t="str">
        <x:v>National reviewer</x:v>
      </x:c>
      <x:c r="S5" s="87" t="str">
        <x:v>Review date</x:v>
      </x:c>
      <x:c r="T5" s="87" t="str">
        <x:v>Renewal due</x:v>
      </x:c>
      <x:c r="U5" s="88" t="str">
        <x:v>Access action</x:v>
      </x:c>
    </x:row>
    <x:row r="6">
      <x:c r="A6" s="110"/>
      <x:c r="B6" s="111"/>
      <x:c r="C6" s="111"/>
      <x:c r="D6" s="111"/>
      <x:c r="E6" s="111"/>
      <x:c r="F6" s="133"/>
      <x:c r="G6" s="111"/>
      <x:c r="H6" s="111"/>
      <x:c r="I6" s="111"/>
      <x:c r="J6" s="113"/>
      <x:c r="K6" s="126" t="str">
        <x:f>IF(A6="","",COUNTIFS('Role Requirements'!$A$6:$A$105,"All Officers",'Role Requirements'!$D$6:$D$105,"Yes")+COUNTIFS('Role Requirements'!$A$6:$A$105,D6,'Role Requirements'!$D$6:$D$105,"Yes"))</x:f>
      </x:c>
      <x:c r="L6" s="126" t="str">
        <x:f>IF(A6="","",SUMIFS('Completion Log'!$N$6:$N$505,'Completion Log'!$B$6:$B$505,B6,'Completion Log'!$D$6:$D$505,D6))</x:f>
      </x:c>
      <x:c r="M6" s="146" t="str">
        <x:f>IF(A6="","",IF(K6=0,0,MIN(1,L6/K6)))</x:f>
      </x:c>
      <x:c r="N6" s="126" t="str">
        <x:f>IF(A6="","",IF(COUNTIFS('Overrides &amp; Renewals'!$B$6:$B$205,B6,'Overrides &amp; Renewals'!$C$6:$C$205,D6,'Overrides &amp; Renewals'!$O$6:$O$205,"CURRENT")&gt;0,"YES","NO"))</x:f>
      </x:c>
      <x:c r="O6" s="126" t="str">
        <x:f>IF(A6="","",IF(AND(G6="Yes",H6="Yes",I6="Yes",J6="Yes",OR(M6&gt;=1,N6="YES")),"ELIGIBLE - NATIONAL REVIEW", "HOLD"))</x:f>
      </x:c>
      <x:c r="P6" s="126" t="str">
        <x:f>IF(A6="","",IF(G6&lt;&gt;"Yes","Officer agreement",IF(H6&lt;&gt;"Yes","Anti-hazing acknowledgment",IF(I6&lt;&gt;"Yes","Safety acknowledgment",IF(J6&lt;&gt;"Yes","Privacy / access acknowledgment",IF(AND(M6&lt;1,N6&lt;&gt;"YES"),"Required training","Ready for National review"))))))</x:f>
      </x:c>
      <x:c r="Q6" s="110"/>
      <x:c r="R6" s="111"/>
      <x:c r="S6" s="133"/>
      <x:c r="T6" s="133"/>
      <x:c r="U6" s="113"/>
    </x:row>
    <x:row r="7">
      <x:c r="A7" s="114"/>
      <x:c r="B7" s="115"/>
      <x:c r="C7" s="115"/>
      <x:c r="D7" s="115"/>
      <x:c r="E7" s="115"/>
      <x:c r="F7" s="134"/>
      <x:c r="G7" s="115"/>
      <x:c r="H7" s="115"/>
      <x:c r="I7" s="115"/>
      <x:c r="J7" s="117"/>
      <x:c r="K7" s="126" t="str">
        <x:f>IF(A7="","",COUNTIFS('Role Requirements'!$A$6:$A$105,"All Officers",'Role Requirements'!$D$6:$D$105,"Yes")+COUNTIFS('Role Requirements'!$A$6:$A$105,D7,'Role Requirements'!$D$6:$D$105,"Yes"))</x:f>
      </x:c>
      <x:c r="L7" s="126" t="str">
        <x:f>IF(A7="","",SUMIFS('Completion Log'!$N$6:$N$505,'Completion Log'!$B$6:$B$505,B7,'Completion Log'!$D$6:$D$505,D7))</x:f>
      </x:c>
      <x:c r="M7" s="146" t="str">
        <x:f>IF(A7="","",IF(K7=0,0,MIN(1,L7/K7)))</x:f>
      </x:c>
      <x:c r="N7" s="126" t="str">
        <x:f>IF(A7="","",IF(COUNTIFS('Overrides &amp; Renewals'!$B$6:$B$205,B7,'Overrides &amp; Renewals'!$C$6:$C$205,D7,'Overrides &amp; Renewals'!$O$6:$O$205,"CURRENT")&gt;0,"YES","NO"))</x:f>
      </x:c>
      <x:c r="O7" s="126" t="str">
        <x:f>IF(A7="","",IF(AND(G7="Yes",H7="Yes",I7="Yes",J7="Yes",OR(M7&gt;=1,N7="YES")),"ELIGIBLE - NATIONAL REVIEW", "HOLD"))</x:f>
      </x:c>
      <x:c r="P7" s="126" t="str">
        <x:f>IF(A7="","",IF(G7&lt;&gt;"Yes","Officer agreement",IF(H7&lt;&gt;"Yes","Anti-hazing acknowledgment",IF(I7&lt;&gt;"Yes","Safety acknowledgment",IF(J7&lt;&gt;"Yes","Privacy / access acknowledgment",IF(AND(M7&lt;1,N7&lt;&gt;"YES"),"Required training","Ready for National review"))))))</x:f>
      </x:c>
      <x:c r="Q7" s="114"/>
      <x:c r="R7" s="115"/>
      <x:c r="S7" s="134"/>
      <x:c r="T7" s="134"/>
      <x:c r="U7" s="117"/>
    </x:row>
    <x:row r="8">
      <x:c r="A8" s="114"/>
      <x:c r="B8" s="115"/>
      <x:c r="C8" s="115"/>
      <x:c r="D8" s="115"/>
      <x:c r="E8" s="115"/>
      <x:c r="F8" s="134"/>
      <x:c r="G8" s="115"/>
      <x:c r="H8" s="115"/>
      <x:c r="I8" s="115"/>
      <x:c r="J8" s="117"/>
      <x:c r="K8" s="126" t="str">
        <x:f>IF(A8="","",COUNTIFS('Role Requirements'!$A$6:$A$105,"All Officers",'Role Requirements'!$D$6:$D$105,"Yes")+COUNTIFS('Role Requirements'!$A$6:$A$105,D8,'Role Requirements'!$D$6:$D$105,"Yes"))</x:f>
      </x:c>
      <x:c r="L8" s="126" t="str">
        <x:f>IF(A8="","",SUMIFS('Completion Log'!$N$6:$N$505,'Completion Log'!$B$6:$B$505,B8,'Completion Log'!$D$6:$D$505,D8))</x:f>
      </x:c>
      <x:c r="M8" s="146" t="str">
        <x:f>IF(A8="","",IF(K8=0,0,MIN(1,L8/K8)))</x:f>
      </x:c>
      <x:c r="N8" s="126" t="str">
        <x:f>IF(A8="","",IF(COUNTIFS('Overrides &amp; Renewals'!$B$6:$B$205,B8,'Overrides &amp; Renewals'!$C$6:$C$205,D8,'Overrides &amp; Renewals'!$O$6:$O$205,"CURRENT")&gt;0,"YES","NO"))</x:f>
      </x:c>
      <x:c r="O8" s="126" t="str">
        <x:f>IF(A8="","",IF(AND(G8="Yes",H8="Yes",I8="Yes",J8="Yes",OR(M8&gt;=1,N8="YES")),"ELIGIBLE - NATIONAL REVIEW", "HOLD"))</x:f>
      </x:c>
      <x:c r="P8" s="126" t="str">
        <x:f>IF(A8="","",IF(G8&lt;&gt;"Yes","Officer agreement",IF(H8&lt;&gt;"Yes","Anti-hazing acknowledgment",IF(I8&lt;&gt;"Yes","Safety acknowledgment",IF(J8&lt;&gt;"Yes","Privacy / access acknowledgment",IF(AND(M8&lt;1,N8&lt;&gt;"YES"),"Required training","Ready for National review"))))))</x:f>
      </x:c>
      <x:c r="Q8" s="114"/>
      <x:c r="R8" s="115"/>
      <x:c r="S8" s="134"/>
      <x:c r="T8" s="134"/>
      <x:c r="U8" s="117"/>
    </x:row>
    <x:row r="9">
      <x:c r="A9" s="114"/>
      <x:c r="B9" s="115"/>
      <x:c r="C9" s="115"/>
      <x:c r="D9" s="115"/>
      <x:c r="E9" s="115"/>
      <x:c r="F9" s="134"/>
      <x:c r="G9" s="115"/>
      <x:c r="H9" s="115"/>
      <x:c r="I9" s="115"/>
      <x:c r="J9" s="117"/>
      <x:c r="K9" s="126" t="str">
        <x:f>IF(A9="","",COUNTIFS('Role Requirements'!$A$6:$A$105,"All Officers",'Role Requirements'!$D$6:$D$105,"Yes")+COUNTIFS('Role Requirements'!$A$6:$A$105,D9,'Role Requirements'!$D$6:$D$105,"Yes"))</x:f>
      </x:c>
      <x:c r="L9" s="126" t="str">
        <x:f>IF(A9="","",SUMIFS('Completion Log'!$N$6:$N$505,'Completion Log'!$B$6:$B$505,B9,'Completion Log'!$D$6:$D$505,D9))</x:f>
      </x:c>
      <x:c r="M9" s="146" t="str">
        <x:f>IF(A9="","",IF(K9=0,0,MIN(1,L9/K9)))</x:f>
      </x:c>
      <x:c r="N9" s="126" t="str">
        <x:f>IF(A9="","",IF(COUNTIFS('Overrides &amp; Renewals'!$B$6:$B$205,B9,'Overrides &amp; Renewals'!$C$6:$C$205,D9,'Overrides &amp; Renewals'!$O$6:$O$205,"CURRENT")&gt;0,"YES","NO"))</x:f>
      </x:c>
      <x:c r="O9" s="126" t="str">
        <x:f>IF(A9="","",IF(AND(G9="Yes",H9="Yes",I9="Yes",J9="Yes",OR(M9&gt;=1,N9="YES")),"ELIGIBLE - NATIONAL REVIEW", "HOLD"))</x:f>
      </x:c>
      <x:c r="P9" s="126" t="str">
        <x:f>IF(A9="","",IF(G9&lt;&gt;"Yes","Officer agreement",IF(H9&lt;&gt;"Yes","Anti-hazing acknowledgment",IF(I9&lt;&gt;"Yes","Safety acknowledgment",IF(J9&lt;&gt;"Yes","Privacy / access acknowledgment",IF(AND(M9&lt;1,N9&lt;&gt;"YES"),"Required training","Ready for National review"))))))</x:f>
      </x:c>
      <x:c r="Q9" s="114"/>
      <x:c r="R9" s="115"/>
      <x:c r="S9" s="134"/>
      <x:c r="T9" s="134"/>
      <x:c r="U9" s="117"/>
    </x:row>
    <x:row r="10">
      <x:c r="A10" s="114"/>
      <x:c r="B10" s="115"/>
      <x:c r="C10" s="115"/>
      <x:c r="D10" s="115"/>
      <x:c r="E10" s="115"/>
      <x:c r="F10" s="134"/>
      <x:c r="G10" s="115"/>
      <x:c r="H10" s="115"/>
      <x:c r="I10" s="115"/>
      <x:c r="J10" s="117"/>
      <x:c r="K10" s="126" t="str">
        <x:f>IF(A10="","",COUNTIFS('Role Requirements'!$A$6:$A$105,"All Officers",'Role Requirements'!$D$6:$D$105,"Yes")+COUNTIFS('Role Requirements'!$A$6:$A$105,D10,'Role Requirements'!$D$6:$D$105,"Yes"))</x:f>
      </x:c>
      <x:c r="L10" s="126" t="str">
        <x:f>IF(A10="","",SUMIFS('Completion Log'!$N$6:$N$505,'Completion Log'!$B$6:$B$505,B10,'Completion Log'!$D$6:$D$505,D10))</x:f>
      </x:c>
      <x:c r="M10" s="146" t="str">
        <x:f>IF(A10="","",IF(K10=0,0,MIN(1,L10/K10)))</x:f>
      </x:c>
      <x:c r="N10" s="126" t="str">
        <x:f>IF(A10="","",IF(COUNTIFS('Overrides &amp; Renewals'!$B$6:$B$205,B10,'Overrides &amp; Renewals'!$C$6:$C$205,D10,'Overrides &amp; Renewals'!$O$6:$O$205,"CURRENT")&gt;0,"YES","NO"))</x:f>
      </x:c>
      <x:c r="O10" s="126" t="str">
        <x:f>IF(A10="","",IF(AND(G10="Yes",H10="Yes",I10="Yes",J10="Yes",OR(M10&gt;=1,N10="YES")),"ELIGIBLE - NATIONAL REVIEW", "HOLD"))</x:f>
      </x:c>
      <x:c r="P10" s="126" t="str">
        <x:f>IF(A10="","",IF(G10&lt;&gt;"Yes","Officer agreement",IF(H10&lt;&gt;"Yes","Anti-hazing acknowledgment",IF(I10&lt;&gt;"Yes","Safety acknowledgment",IF(J10&lt;&gt;"Yes","Privacy / access acknowledgment",IF(AND(M10&lt;1,N10&lt;&gt;"YES"),"Required training","Ready for National review"))))))</x:f>
      </x:c>
      <x:c r="Q10" s="114"/>
      <x:c r="R10" s="115"/>
      <x:c r="S10" s="134"/>
      <x:c r="T10" s="134"/>
      <x:c r="U10" s="117"/>
    </x:row>
    <x:row r="11">
      <x:c r="A11" s="114"/>
      <x:c r="B11" s="115"/>
      <x:c r="C11" s="115"/>
      <x:c r="D11" s="115"/>
      <x:c r="E11" s="115"/>
      <x:c r="F11" s="134"/>
      <x:c r="G11" s="115"/>
      <x:c r="H11" s="115"/>
      <x:c r="I11" s="115"/>
      <x:c r="J11" s="117"/>
      <x:c r="K11" s="126" t="str">
        <x:f>IF(A11="","",COUNTIFS('Role Requirements'!$A$6:$A$105,"All Officers",'Role Requirements'!$D$6:$D$105,"Yes")+COUNTIFS('Role Requirements'!$A$6:$A$105,D11,'Role Requirements'!$D$6:$D$105,"Yes"))</x:f>
      </x:c>
      <x:c r="L11" s="126" t="str">
        <x:f>IF(A11="","",SUMIFS('Completion Log'!$N$6:$N$505,'Completion Log'!$B$6:$B$505,B11,'Completion Log'!$D$6:$D$505,D11))</x:f>
      </x:c>
      <x:c r="M11" s="146" t="str">
        <x:f>IF(A11="","",IF(K11=0,0,MIN(1,L11/K11)))</x:f>
      </x:c>
      <x:c r="N11" s="126" t="str">
        <x:f>IF(A11="","",IF(COUNTIFS('Overrides &amp; Renewals'!$B$6:$B$205,B11,'Overrides &amp; Renewals'!$C$6:$C$205,D11,'Overrides &amp; Renewals'!$O$6:$O$205,"CURRENT")&gt;0,"YES","NO"))</x:f>
      </x:c>
      <x:c r="O11" s="126" t="str">
        <x:f>IF(A11="","",IF(AND(G11="Yes",H11="Yes",I11="Yes",J11="Yes",OR(M11&gt;=1,N11="YES")),"ELIGIBLE - NATIONAL REVIEW", "HOLD"))</x:f>
      </x:c>
      <x:c r="P11" s="126" t="str">
        <x:f>IF(A11="","",IF(G11&lt;&gt;"Yes","Officer agreement",IF(H11&lt;&gt;"Yes","Anti-hazing acknowledgment",IF(I11&lt;&gt;"Yes","Safety acknowledgment",IF(J11&lt;&gt;"Yes","Privacy / access acknowledgment",IF(AND(M11&lt;1,N11&lt;&gt;"YES"),"Required training","Ready for National review"))))))</x:f>
      </x:c>
      <x:c r="Q11" s="114"/>
      <x:c r="R11" s="115"/>
      <x:c r="S11" s="134"/>
      <x:c r="T11" s="134"/>
      <x:c r="U11" s="117"/>
    </x:row>
    <x:row r="12">
      <x:c r="A12" s="114"/>
      <x:c r="B12" s="115"/>
      <x:c r="C12" s="115"/>
      <x:c r="D12" s="115"/>
      <x:c r="E12" s="115"/>
      <x:c r="F12" s="134"/>
      <x:c r="G12" s="115"/>
      <x:c r="H12" s="115"/>
      <x:c r="I12" s="115"/>
      <x:c r="J12" s="117"/>
      <x:c r="K12" s="126" t="str">
        <x:f>IF(A12="","",COUNTIFS('Role Requirements'!$A$6:$A$105,"All Officers",'Role Requirements'!$D$6:$D$105,"Yes")+COUNTIFS('Role Requirements'!$A$6:$A$105,D12,'Role Requirements'!$D$6:$D$105,"Yes"))</x:f>
      </x:c>
      <x:c r="L12" s="126" t="str">
        <x:f>IF(A12="","",SUMIFS('Completion Log'!$N$6:$N$505,'Completion Log'!$B$6:$B$505,B12,'Completion Log'!$D$6:$D$505,D12))</x:f>
      </x:c>
      <x:c r="M12" s="146" t="str">
        <x:f>IF(A12="","",IF(K12=0,0,MIN(1,L12/K12)))</x:f>
      </x:c>
      <x:c r="N12" s="126" t="str">
        <x:f>IF(A12="","",IF(COUNTIFS('Overrides &amp; Renewals'!$B$6:$B$205,B12,'Overrides &amp; Renewals'!$C$6:$C$205,D12,'Overrides &amp; Renewals'!$O$6:$O$205,"CURRENT")&gt;0,"YES","NO"))</x:f>
      </x:c>
      <x:c r="O12" s="126" t="str">
        <x:f>IF(A12="","",IF(AND(G12="Yes",H12="Yes",I12="Yes",J12="Yes",OR(M12&gt;=1,N12="YES")),"ELIGIBLE - NATIONAL REVIEW", "HOLD"))</x:f>
      </x:c>
      <x:c r="P12" s="126" t="str">
        <x:f>IF(A12="","",IF(G12&lt;&gt;"Yes","Officer agreement",IF(H12&lt;&gt;"Yes","Anti-hazing acknowledgment",IF(I12&lt;&gt;"Yes","Safety acknowledgment",IF(J12&lt;&gt;"Yes","Privacy / access acknowledgment",IF(AND(M12&lt;1,N12&lt;&gt;"YES"),"Required training","Ready for National review"))))))</x:f>
      </x:c>
      <x:c r="Q12" s="114"/>
      <x:c r="R12" s="115"/>
      <x:c r="S12" s="134"/>
      <x:c r="T12" s="134"/>
      <x:c r="U12" s="117"/>
    </x:row>
    <x:row r="13">
      <x:c r="A13" s="114"/>
      <x:c r="B13" s="115"/>
      <x:c r="C13" s="115"/>
      <x:c r="D13" s="115"/>
      <x:c r="E13" s="115"/>
      <x:c r="F13" s="134"/>
      <x:c r="G13" s="115"/>
      <x:c r="H13" s="115"/>
      <x:c r="I13" s="115"/>
      <x:c r="J13" s="117"/>
      <x:c r="K13" s="126" t="str">
        <x:f>IF(A13="","",COUNTIFS('Role Requirements'!$A$6:$A$105,"All Officers",'Role Requirements'!$D$6:$D$105,"Yes")+COUNTIFS('Role Requirements'!$A$6:$A$105,D13,'Role Requirements'!$D$6:$D$105,"Yes"))</x:f>
      </x:c>
      <x:c r="L13" s="126" t="str">
        <x:f>IF(A13="","",SUMIFS('Completion Log'!$N$6:$N$505,'Completion Log'!$B$6:$B$505,B13,'Completion Log'!$D$6:$D$505,D13))</x:f>
      </x:c>
      <x:c r="M13" s="146" t="str">
        <x:f>IF(A13="","",IF(K13=0,0,MIN(1,L13/K13)))</x:f>
      </x:c>
      <x:c r="N13" s="126" t="str">
        <x:f>IF(A13="","",IF(COUNTIFS('Overrides &amp; Renewals'!$B$6:$B$205,B13,'Overrides &amp; Renewals'!$C$6:$C$205,D13,'Overrides &amp; Renewals'!$O$6:$O$205,"CURRENT")&gt;0,"YES","NO"))</x:f>
      </x:c>
      <x:c r="O13" s="126" t="str">
        <x:f>IF(A13="","",IF(AND(G13="Yes",H13="Yes",I13="Yes",J13="Yes",OR(M13&gt;=1,N13="YES")),"ELIGIBLE - NATIONAL REVIEW", "HOLD"))</x:f>
      </x:c>
      <x:c r="P13" s="126" t="str">
        <x:f>IF(A13="","",IF(G13&lt;&gt;"Yes","Officer agreement",IF(H13&lt;&gt;"Yes","Anti-hazing acknowledgment",IF(I13&lt;&gt;"Yes","Safety acknowledgment",IF(J13&lt;&gt;"Yes","Privacy / access acknowledgment",IF(AND(M13&lt;1,N13&lt;&gt;"YES"),"Required training","Ready for National review"))))))</x:f>
      </x:c>
      <x:c r="Q13" s="114"/>
      <x:c r="R13" s="115"/>
      <x:c r="S13" s="134"/>
      <x:c r="T13" s="134"/>
      <x:c r="U13" s="117"/>
    </x:row>
    <x:row r="14">
      <x:c r="A14" s="114"/>
      <x:c r="B14" s="115"/>
      <x:c r="C14" s="115"/>
      <x:c r="D14" s="115"/>
      <x:c r="E14" s="115"/>
      <x:c r="F14" s="134"/>
      <x:c r="G14" s="115"/>
      <x:c r="H14" s="115"/>
      <x:c r="I14" s="115"/>
      <x:c r="J14" s="117"/>
      <x:c r="K14" s="126" t="str">
        <x:f>IF(A14="","",COUNTIFS('Role Requirements'!$A$6:$A$105,"All Officers",'Role Requirements'!$D$6:$D$105,"Yes")+COUNTIFS('Role Requirements'!$A$6:$A$105,D14,'Role Requirements'!$D$6:$D$105,"Yes"))</x:f>
      </x:c>
      <x:c r="L14" s="126" t="str">
        <x:f>IF(A14="","",SUMIFS('Completion Log'!$N$6:$N$505,'Completion Log'!$B$6:$B$505,B14,'Completion Log'!$D$6:$D$505,D14))</x:f>
      </x:c>
      <x:c r="M14" s="146" t="str">
        <x:f>IF(A14="","",IF(K14=0,0,MIN(1,L14/K14)))</x:f>
      </x:c>
      <x:c r="N14" s="126" t="str">
        <x:f>IF(A14="","",IF(COUNTIFS('Overrides &amp; Renewals'!$B$6:$B$205,B14,'Overrides &amp; Renewals'!$C$6:$C$205,D14,'Overrides &amp; Renewals'!$O$6:$O$205,"CURRENT")&gt;0,"YES","NO"))</x:f>
      </x:c>
      <x:c r="O14" s="126" t="str">
        <x:f>IF(A14="","",IF(AND(G14="Yes",H14="Yes",I14="Yes",J14="Yes",OR(M14&gt;=1,N14="YES")),"ELIGIBLE - NATIONAL REVIEW", "HOLD"))</x:f>
      </x:c>
      <x:c r="P14" s="126" t="str">
        <x:f>IF(A14="","",IF(G14&lt;&gt;"Yes","Officer agreement",IF(H14&lt;&gt;"Yes","Anti-hazing acknowledgment",IF(I14&lt;&gt;"Yes","Safety acknowledgment",IF(J14&lt;&gt;"Yes","Privacy / access acknowledgment",IF(AND(M14&lt;1,N14&lt;&gt;"YES"),"Required training","Ready for National review"))))))</x:f>
      </x:c>
      <x:c r="Q14" s="114"/>
      <x:c r="R14" s="115"/>
      <x:c r="S14" s="134"/>
      <x:c r="T14" s="134"/>
      <x:c r="U14" s="117"/>
    </x:row>
    <x:row r="15">
      <x:c r="A15" s="114"/>
      <x:c r="B15" s="115"/>
      <x:c r="C15" s="115"/>
      <x:c r="D15" s="115"/>
      <x:c r="E15" s="115"/>
      <x:c r="F15" s="134"/>
      <x:c r="G15" s="115"/>
      <x:c r="H15" s="115"/>
      <x:c r="I15" s="115"/>
      <x:c r="J15" s="117"/>
      <x:c r="K15" s="126" t="str">
        <x:f>IF(A15="","",COUNTIFS('Role Requirements'!$A$6:$A$105,"All Officers",'Role Requirements'!$D$6:$D$105,"Yes")+COUNTIFS('Role Requirements'!$A$6:$A$105,D15,'Role Requirements'!$D$6:$D$105,"Yes"))</x:f>
      </x:c>
      <x:c r="L15" s="126" t="str">
        <x:f>IF(A15="","",SUMIFS('Completion Log'!$N$6:$N$505,'Completion Log'!$B$6:$B$505,B15,'Completion Log'!$D$6:$D$505,D15))</x:f>
      </x:c>
      <x:c r="M15" s="146" t="str">
        <x:f>IF(A15="","",IF(K15=0,0,MIN(1,L15/K15)))</x:f>
      </x:c>
      <x:c r="N15" s="126" t="str">
        <x:f>IF(A15="","",IF(COUNTIFS('Overrides &amp; Renewals'!$B$6:$B$205,B15,'Overrides &amp; Renewals'!$C$6:$C$205,D15,'Overrides &amp; Renewals'!$O$6:$O$205,"CURRENT")&gt;0,"YES","NO"))</x:f>
      </x:c>
      <x:c r="O15" s="126" t="str">
        <x:f>IF(A15="","",IF(AND(G15="Yes",H15="Yes",I15="Yes",J15="Yes",OR(M15&gt;=1,N15="YES")),"ELIGIBLE - NATIONAL REVIEW", "HOLD"))</x:f>
      </x:c>
      <x:c r="P15" s="126" t="str">
        <x:f>IF(A15="","",IF(G15&lt;&gt;"Yes","Officer agreement",IF(H15&lt;&gt;"Yes","Anti-hazing acknowledgment",IF(I15&lt;&gt;"Yes","Safety acknowledgment",IF(J15&lt;&gt;"Yes","Privacy / access acknowledgment",IF(AND(M15&lt;1,N15&lt;&gt;"YES"),"Required training","Ready for National review"))))))</x:f>
      </x:c>
      <x:c r="Q15" s="114"/>
      <x:c r="R15" s="115"/>
      <x:c r="S15" s="134"/>
      <x:c r="T15" s="134"/>
      <x:c r="U15" s="117"/>
    </x:row>
    <x:row r="16">
      <x:c r="A16" s="114"/>
      <x:c r="B16" s="115"/>
      <x:c r="C16" s="115"/>
      <x:c r="D16" s="115"/>
      <x:c r="E16" s="115"/>
      <x:c r="F16" s="134"/>
      <x:c r="G16" s="115"/>
      <x:c r="H16" s="115"/>
      <x:c r="I16" s="115"/>
      <x:c r="J16" s="117"/>
      <x:c r="K16" s="126" t="str">
        <x:f>IF(A16="","",COUNTIFS('Role Requirements'!$A$6:$A$105,"All Officers",'Role Requirements'!$D$6:$D$105,"Yes")+COUNTIFS('Role Requirements'!$A$6:$A$105,D16,'Role Requirements'!$D$6:$D$105,"Yes"))</x:f>
      </x:c>
      <x:c r="L16" s="126" t="str">
        <x:f>IF(A16="","",SUMIFS('Completion Log'!$N$6:$N$505,'Completion Log'!$B$6:$B$505,B16,'Completion Log'!$D$6:$D$505,D16))</x:f>
      </x:c>
      <x:c r="M16" s="146" t="str">
        <x:f>IF(A16="","",IF(K16=0,0,MIN(1,L16/K16)))</x:f>
      </x:c>
      <x:c r="N16" s="126" t="str">
        <x:f>IF(A16="","",IF(COUNTIFS('Overrides &amp; Renewals'!$B$6:$B$205,B16,'Overrides &amp; Renewals'!$C$6:$C$205,D16,'Overrides &amp; Renewals'!$O$6:$O$205,"CURRENT")&gt;0,"YES","NO"))</x:f>
      </x:c>
      <x:c r="O16" s="126" t="str">
        <x:f>IF(A16="","",IF(AND(G16="Yes",H16="Yes",I16="Yes",J16="Yes",OR(M16&gt;=1,N16="YES")),"ELIGIBLE - NATIONAL REVIEW", "HOLD"))</x:f>
      </x:c>
      <x:c r="P16" s="126" t="str">
        <x:f>IF(A16="","",IF(G16&lt;&gt;"Yes","Officer agreement",IF(H16&lt;&gt;"Yes","Anti-hazing acknowledgment",IF(I16&lt;&gt;"Yes","Safety acknowledgment",IF(J16&lt;&gt;"Yes","Privacy / access acknowledgment",IF(AND(M16&lt;1,N16&lt;&gt;"YES"),"Required training","Ready for National review"))))))</x:f>
      </x:c>
      <x:c r="Q16" s="114"/>
      <x:c r="R16" s="115"/>
      <x:c r="S16" s="134"/>
      <x:c r="T16" s="134"/>
      <x:c r="U16" s="117"/>
    </x:row>
    <x:row r="17">
      <x:c r="A17" s="114"/>
      <x:c r="B17" s="115"/>
      <x:c r="C17" s="115"/>
      <x:c r="D17" s="115"/>
      <x:c r="E17" s="115"/>
      <x:c r="F17" s="134"/>
      <x:c r="G17" s="115"/>
      <x:c r="H17" s="115"/>
      <x:c r="I17" s="115"/>
      <x:c r="J17" s="117"/>
      <x:c r="K17" s="126" t="str">
        <x:f>IF(A17="","",COUNTIFS('Role Requirements'!$A$6:$A$105,"All Officers",'Role Requirements'!$D$6:$D$105,"Yes")+COUNTIFS('Role Requirements'!$A$6:$A$105,D17,'Role Requirements'!$D$6:$D$105,"Yes"))</x:f>
      </x:c>
      <x:c r="L17" s="126" t="str">
        <x:f>IF(A17="","",SUMIFS('Completion Log'!$N$6:$N$505,'Completion Log'!$B$6:$B$505,B17,'Completion Log'!$D$6:$D$505,D17))</x:f>
      </x:c>
      <x:c r="M17" s="146" t="str">
        <x:f>IF(A17="","",IF(K17=0,0,MIN(1,L17/K17)))</x:f>
      </x:c>
      <x:c r="N17" s="126" t="str">
        <x:f>IF(A17="","",IF(COUNTIFS('Overrides &amp; Renewals'!$B$6:$B$205,B17,'Overrides &amp; Renewals'!$C$6:$C$205,D17,'Overrides &amp; Renewals'!$O$6:$O$205,"CURRENT")&gt;0,"YES","NO"))</x:f>
      </x:c>
      <x:c r="O17" s="126" t="str">
        <x:f>IF(A17="","",IF(AND(G17="Yes",H17="Yes",I17="Yes",J17="Yes",OR(M17&gt;=1,N17="YES")),"ELIGIBLE - NATIONAL REVIEW", "HOLD"))</x:f>
      </x:c>
      <x:c r="P17" s="126" t="str">
        <x:f>IF(A17="","",IF(G17&lt;&gt;"Yes","Officer agreement",IF(H17&lt;&gt;"Yes","Anti-hazing acknowledgment",IF(I17&lt;&gt;"Yes","Safety acknowledgment",IF(J17&lt;&gt;"Yes","Privacy / access acknowledgment",IF(AND(M17&lt;1,N17&lt;&gt;"YES"),"Required training","Ready for National review"))))))</x:f>
      </x:c>
      <x:c r="Q17" s="114"/>
      <x:c r="R17" s="115"/>
      <x:c r="S17" s="134"/>
      <x:c r="T17" s="134"/>
      <x:c r="U17" s="117"/>
    </x:row>
    <x:row r="18">
      <x:c r="A18" s="114"/>
      <x:c r="B18" s="115"/>
      <x:c r="C18" s="115"/>
      <x:c r="D18" s="115"/>
      <x:c r="E18" s="115"/>
      <x:c r="F18" s="134"/>
      <x:c r="G18" s="115"/>
      <x:c r="H18" s="115"/>
      <x:c r="I18" s="115"/>
      <x:c r="J18" s="117"/>
      <x:c r="K18" s="126" t="str">
        <x:f>IF(A18="","",COUNTIFS('Role Requirements'!$A$6:$A$105,"All Officers",'Role Requirements'!$D$6:$D$105,"Yes")+COUNTIFS('Role Requirements'!$A$6:$A$105,D18,'Role Requirements'!$D$6:$D$105,"Yes"))</x:f>
      </x:c>
      <x:c r="L18" s="126" t="str">
        <x:f>IF(A18="","",SUMIFS('Completion Log'!$N$6:$N$505,'Completion Log'!$B$6:$B$505,B18,'Completion Log'!$D$6:$D$505,D18))</x:f>
      </x:c>
      <x:c r="M18" s="146" t="str">
        <x:f>IF(A18="","",IF(K18=0,0,MIN(1,L18/K18)))</x:f>
      </x:c>
      <x:c r="N18" s="126" t="str">
        <x:f>IF(A18="","",IF(COUNTIFS('Overrides &amp; Renewals'!$B$6:$B$205,B18,'Overrides &amp; Renewals'!$C$6:$C$205,D18,'Overrides &amp; Renewals'!$O$6:$O$205,"CURRENT")&gt;0,"YES","NO"))</x:f>
      </x:c>
      <x:c r="O18" s="126" t="str">
        <x:f>IF(A18="","",IF(AND(G18="Yes",H18="Yes",I18="Yes",J18="Yes",OR(M18&gt;=1,N18="YES")),"ELIGIBLE - NATIONAL REVIEW", "HOLD"))</x:f>
      </x:c>
      <x:c r="P18" s="126" t="str">
        <x:f>IF(A18="","",IF(G18&lt;&gt;"Yes","Officer agreement",IF(H18&lt;&gt;"Yes","Anti-hazing acknowledgment",IF(I18&lt;&gt;"Yes","Safety acknowledgment",IF(J18&lt;&gt;"Yes","Privacy / access acknowledgment",IF(AND(M18&lt;1,N18&lt;&gt;"YES"),"Required training","Ready for National review"))))))</x:f>
      </x:c>
      <x:c r="Q18" s="114"/>
      <x:c r="R18" s="115"/>
      <x:c r="S18" s="134"/>
      <x:c r="T18" s="134"/>
      <x:c r="U18" s="117"/>
    </x:row>
    <x:row r="19">
      <x:c r="A19" s="114"/>
      <x:c r="B19" s="115"/>
      <x:c r="C19" s="115"/>
      <x:c r="D19" s="115"/>
      <x:c r="E19" s="115"/>
      <x:c r="F19" s="134"/>
      <x:c r="G19" s="115"/>
      <x:c r="H19" s="115"/>
      <x:c r="I19" s="115"/>
      <x:c r="J19" s="117"/>
      <x:c r="K19" s="126" t="str">
        <x:f>IF(A19="","",COUNTIFS('Role Requirements'!$A$6:$A$105,"All Officers",'Role Requirements'!$D$6:$D$105,"Yes")+COUNTIFS('Role Requirements'!$A$6:$A$105,D19,'Role Requirements'!$D$6:$D$105,"Yes"))</x:f>
      </x:c>
      <x:c r="L19" s="126" t="str">
        <x:f>IF(A19="","",SUMIFS('Completion Log'!$N$6:$N$505,'Completion Log'!$B$6:$B$505,B19,'Completion Log'!$D$6:$D$505,D19))</x:f>
      </x:c>
      <x:c r="M19" s="146" t="str">
        <x:f>IF(A19="","",IF(K19=0,0,MIN(1,L19/K19)))</x:f>
      </x:c>
      <x:c r="N19" s="126" t="str">
        <x:f>IF(A19="","",IF(COUNTIFS('Overrides &amp; Renewals'!$B$6:$B$205,B19,'Overrides &amp; Renewals'!$C$6:$C$205,D19,'Overrides &amp; Renewals'!$O$6:$O$205,"CURRENT")&gt;0,"YES","NO"))</x:f>
      </x:c>
      <x:c r="O19" s="126" t="str">
        <x:f>IF(A19="","",IF(AND(G19="Yes",H19="Yes",I19="Yes",J19="Yes",OR(M19&gt;=1,N19="YES")),"ELIGIBLE - NATIONAL REVIEW", "HOLD"))</x:f>
      </x:c>
      <x:c r="P19" s="126" t="str">
        <x:f>IF(A19="","",IF(G19&lt;&gt;"Yes","Officer agreement",IF(H19&lt;&gt;"Yes","Anti-hazing acknowledgment",IF(I19&lt;&gt;"Yes","Safety acknowledgment",IF(J19&lt;&gt;"Yes","Privacy / access acknowledgment",IF(AND(M19&lt;1,N19&lt;&gt;"YES"),"Required training","Ready for National review"))))))</x:f>
      </x:c>
      <x:c r="Q19" s="114"/>
      <x:c r="R19" s="115"/>
      <x:c r="S19" s="134"/>
      <x:c r="T19" s="134"/>
      <x:c r="U19" s="117"/>
    </x:row>
    <x:row r="20">
      <x:c r="A20" s="114"/>
      <x:c r="B20" s="115"/>
      <x:c r="C20" s="115"/>
      <x:c r="D20" s="115"/>
      <x:c r="E20" s="115"/>
      <x:c r="F20" s="134"/>
      <x:c r="G20" s="115"/>
      <x:c r="H20" s="115"/>
      <x:c r="I20" s="115"/>
      <x:c r="J20" s="117"/>
      <x:c r="K20" s="126" t="str">
        <x:f>IF(A20="","",COUNTIFS('Role Requirements'!$A$6:$A$105,"All Officers",'Role Requirements'!$D$6:$D$105,"Yes")+COUNTIFS('Role Requirements'!$A$6:$A$105,D20,'Role Requirements'!$D$6:$D$105,"Yes"))</x:f>
      </x:c>
      <x:c r="L20" s="126" t="str">
        <x:f>IF(A20="","",SUMIFS('Completion Log'!$N$6:$N$505,'Completion Log'!$B$6:$B$505,B20,'Completion Log'!$D$6:$D$505,D20))</x:f>
      </x:c>
      <x:c r="M20" s="146" t="str">
        <x:f>IF(A20="","",IF(K20=0,0,MIN(1,L20/K20)))</x:f>
      </x:c>
      <x:c r="N20" s="126" t="str">
        <x:f>IF(A20="","",IF(COUNTIFS('Overrides &amp; Renewals'!$B$6:$B$205,B20,'Overrides &amp; Renewals'!$C$6:$C$205,D20,'Overrides &amp; Renewals'!$O$6:$O$205,"CURRENT")&gt;0,"YES","NO"))</x:f>
      </x:c>
      <x:c r="O20" s="126" t="str">
        <x:f>IF(A20="","",IF(AND(G20="Yes",H20="Yes",I20="Yes",J20="Yes",OR(M20&gt;=1,N20="YES")),"ELIGIBLE - NATIONAL REVIEW", "HOLD"))</x:f>
      </x:c>
      <x:c r="P20" s="126" t="str">
        <x:f>IF(A20="","",IF(G20&lt;&gt;"Yes","Officer agreement",IF(H20&lt;&gt;"Yes","Anti-hazing acknowledgment",IF(I20&lt;&gt;"Yes","Safety acknowledgment",IF(J20&lt;&gt;"Yes","Privacy / access acknowledgment",IF(AND(M20&lt;1,N20&lt;&gt;"YES"),"Required training","Ready for National review"))))))</x:f>
      </x:c>
      <x:c r="Q20" s="114"/>
      <x:c r="R20" s="115"/>
      <x:c r="S20" s="134"/>
      <x:c r="T20" s="134"/>
      <x:c r="U20" s="117"/>
    </x:row>
    <x:row r="21">
      <x:c r="A21" s="114"/>
      <x:c r="B21" s="115"/>
      <x:c r="C21" s="115"/>
      <x:c r="D21" s="115"/>
      <x:c r="E21" s="115"/>
      <x:c r="F21" s="134"/>
      <x:c r="G21" s="115"/>
      <x:c r="H21" s="115"/>
      <x:c r="I21" s="115"/>
      <x:c r="J21" s="117"/>
      <x:c r="K21" s="126" t="str">
        <x:f>IF(A21="","",COUNTIFS('Role Requirements'!$A$6:$A$105,"All Officers",'Role Requirements'!$D$6:$D$105,"Yes")+COUNTIFS('Role Requirements'!$A$6:$A$105,D21,'Role Requirements'!$D$6:$D$105,"Yes"))</x:f>
      </x:c>
      <x:c r="L21" s="126" t="str">
        <x:f>IF(A21="","",SUMIFS('Completion Log'!$N$6:$N$505,'Completion Log'!$B$6:$B$505,B21,'Completion Log'!$D$6:$D$505,D21))</x:f>
      </x:c>
      <x:c r="M21" s="146" t="str">
        <x:f>IF(A21="","",IF(K21=0,0,MIN(1,L21/K21)))</x:f>
      </x:c>
      <x:c r="N21" s="126" t="str">
        <x:f>IF(A21="","",IF(COUNTIFS('Overrides &amp; Renewals'!$B$6:$B$205,B21,'Overrides &amp; Renewals'!$C$6:$C$205,D21,'Overrides &amp; Renewals'!$O$6:$O$205,"CURRENT")&gt;0,"YES","NO"))</x:f>
      </x:c>
      <x:c r="O21" s="126" t="str">
        <x:f>IF(A21="","",IF(AND(G21="Yes",H21="Yes",I21="Yes",J21="Yes",OR(M21&gt;=1,N21="YES")),"ELIGIBLE - NATIONAL REVIEW", "HOLD"))</x:f>
      </x:c>
      <x:c r="P21" s="126" t="str">
        <x:f>IF(A21="","",IF(G21&lt;&gt;"Yes","Officer agreement",IF(H21&lt;&gt;"Yes","Anti-hazing acknowledgment",IF(I21&lt;&gt;"Yes","Safety acknowledgment",IF(J21&lt;&gt;"Yes","Privacy / access acknowledgment",IF(AND(M21&lt;1,N21&lt;&gt;"YES"),"Required training","Ready for National review"))))))</x:f>
      </x:c>
      <x:c r="Q21" s="114"/>
      <x:c r="R21" s="115"/>
      <x:c r="S21" s="134"/>
      <x:c r="T21" s="134"/>
      <x:c r="U21" s="117"/>
    </x:row>
    <x:row r="22">
      <x:c r="A22" s="114"/>
      <x:c r="B22" s="115"/>
      <x:c r="C22" s="115"/>
      <x:c r="D22" s="115"/>
      <x:c r="E22" s="115"/>
      <x:c r="F22" s="134"/>
      <x:c r="G22" s="115"/>
      <x:c r="H22" s="115"/>
      <x:c r="I22" s="115"/>
      <x:c r="J22" s="117"/>
      <x:c r="K22" s="126" t="str">
        <x:f>IF(A22="","",COUNTIFS('Role Requirements'!$A$6:$A$105,"All Officers",'Role Requirements'!$D$6:$D$105,"Yes")+COUNTIFS('Role Requirements'!$A$6:$A$105,D22,'Role Requirements'!$D$6:$D$105,"Yes"))</x:f>
      </x:c>
      <x:c r="L22" s="126" t="str">
        <x:f>IF(A22="","",SUMIFS('Completion Log'!$N$6:$N$505,'Completion Log'!$B$6:$B$505,B22,'Completion Log'!$D$6:$D$505,D22))</x:f>
      </x:c>
      <x:c r="M22" s="146" t="str">
        <x:f>IF(A22="","",IF(K22=0,0,MIN(1,L22/K22)))</x:f>
      </x:c>
      <x:c r="N22" s="126" t="str">
        <x:f>IF(A22="","",IF(COUNTIFS('Overrides &amp; Renewals'!$B$6:$B$205,B22,'Overrides &amp; Renewals'!$C$6:$C$205,D22,'Overrides &amp; Renewals'!$O$6:$O$205,"CURRENT")&gt;0,"YES","NO"))</x:f>
      </x:c>
      <x:c r="O22" s="126" t="str">
        <x:f>IF(A22="","",IF(AND(G22="Yes",H22="Yes",I22="Yes",J22="Yes",OR(M22&gt;=1,N22="YES")),"ELIGIBLE - NATIONAL REVIEW", "HOLD"))</x:f>
      </x:c>
      <x:c r="P22" s="126" t="str">
        <x:f>IF(A22="","",IF(G22&lt;&gt;"Yes","Officer agreement",IF(H22&lt;&gt;"Yes","Anti-hazing acknowledgment",IF(I22&lt;&gt;"Yes","Safety acknowledgment",IF(J22&lt;&gt;"Yes","Privacy / access acknowledgment",IF(AND(M22&lt;1,N22&lt;&gt;"YES"),"Required training","Ready for National review"))))))</x:f>
      </x:c>
      <x:c r="Q22" s="114"/>
      <x:c r="R22" s="115"/>
      <x:c r="S22" s="134"/>
      <x:c r="T22" s="134"/>
      <x:c r="U22" s="117"/>
    </x:row>
    <x:row r="23">
      <x:c r="A23" s="114"/>
      <x:c r="B23" s="115"/>
      <x:c r="C23" s="115"/>
      <x:c r="D23" s="115"/>
      <x:c r="E23" s="115"/>
      <x:c r="F23" s="134"/>
      <x:c r="G23" s="115"/>
      <x:c r="H23" s="115"/>
      <x:c r="I23" s="115"/>
      <x:c r="J23" s="117"/>
      <x:c r="K23" s="126" t="str">
        <x:f>IF(A23="","",COUNTIFS('Role Requirements'!$A$6:$A$105,"All Officers",'Role Requirements'!$D$6:$D$105,"Yes")+COUNTIFS('Role Requirements'!$A$6:$A$105,D23,'Role Requirements'!$D$6:$D$105,"Yes"))</x:f>
      </x:c>
      <x:c r="L23" s="126" t="str">
        <x:f>IF(A23="","",SUMIFS('Completion Log'!$N$6:$N$505,'Completion Log'!$B$6:$B$505,B23,'Completion Log'!$D$6:$D$505,D23))</x:f>
      </x:c>
      <x:c r="M23" s="146" t="str">
        <x:f>IF(A23="","",IF(K23=0,0,MIN(1,L23/K23)))</x:f>
      </x:c>
      <x:c r="N23" s="126" t="str">
        <x:f>IF(A23="","",IF(COUNTIFS('Overrides &amp; Renewals'!$B$6:$B$205,B23,'Overrides &amp; Renewals'!$C$6:$C$205,D23,'Overrides &amp; Renewals'!$O$6:$O$205,"CURRENT")&gt;0,"YES","NO"))</x:f>
      </x:c>
      <x:c r="O23" s="126" t="str">
        <x:f>IF(A23="","",IF(AND(G23="Yes",H23="Yes",I23="Yes",J23="Yes",OR(M23&gt;=1,N23="YES")),"ELIGIBLE - NATIONAL REVIEW", "HOLD"))</x:f>
      </x:c>
      <x:c r="P23" s="126" t="str">
        <x:f>IF(A23="","",IF(G23&lt;&gt;"Yes","Officer agreement",IF(H23&lt;&gt;"Yes","Anti-hazing acknowledgment",IF(I23&lt;&gt;"Yes","Safety acknowledgment",IF(J23&lt;&gt;"Yes","Privacy / access acknowledgment",IF(AND(M23&lt;1,N23&lt;&gt;"YES"),"Required training","Ready for National review"))))))</x:f>
      </x:c>
      <x:c r="Q23" s="114"/>
      <x:c r="R23" s="115"/>
      <x:c r="S23" s="134"/>
      <x:c r="T23" s="134"/>
      <x:c r="U23" s="117"/>
    </x:row>
    <x:row r="24">
      <x:c r="A24" s="114"/>
      <x:c r="B24" s="115"/>
      <x:c r="C24" s="115"/>
      <x:c r="D24" s="115"/>
      <x:c r="E24" s="115"/>
      <x:c r="F24" s="134"/>
      <x:c r="G24" s="115"/>
      <x:c r="H24" s="115"/>
      <x:c r="I24" s="115"/>
      <x:c r="J24" s="117"/>
      <x:c r="K24" s="126" t="str">
        <x:f>IF(A24="","",COUNTIFS('Role Requirements'!$A$6:$A$105,"All Officers",'Role Requirements'!$D$6:$D$105,"Yes")+COUNTIFS('Role Requirements'!$A$6:$A$105,D24,'Role Requirements'!$D$6:$D$105,"Yes"))</x:f>
      </x:c>
      <x:c r="L24" s="126" t="str">
        <x:f>IF(A24="","",SUMIFS('Completion Log'!$N$6:$N$505,'Completion Log'!$B$6:$B$505,B24,'Completion Log'!$D$6:$D$505,D24))</x:f>
      </x:c>
      <x:c r="M24" s="146" t="str">
        <x:f>IF(A24="","",IF(K24=0,0,MIN(1,L24/K24)))</x:f>
      </x:c>
      <x:c r="N24" s="126" t="str">
        <x:f>IF(A24="","",IF(COUNTIFS('Overrides &amp; Renewals'!$B$6:$B$205,B24,'Overrides &amp; Renewals'!$C$6:$C$205,D24,'Overrides &amp; Renewals'!$O$6:$O$205,"CURRENT")&gt;0,"YES","NO"))</x:f>
      </x:c>
      <x:c r="O24" s="126" t="str">
        <x:f>IF(A24="","",IF(AND(G24="Yes",H24="Yes",I24="Yes",J24="Yes",OR(M24&gt;=1,N24="YES")),"ELIGIBLE - NATIONAL REVIEW", "HOLD"))</x:f>
      </x:c>
      <x:c r="P24" s="126" t="str">
        <x:f>IF(A24="","",IF(G24&lt;&gt;"Yes","Officer agreement",IF(H24&lt;&gt;"Yes","Anti-hazing acknowledgment",IF(I24&lt;&gt;"Yes","Safety acknowledgment",IF(J24&lt;&gt;"Yes","Privacy / access acknowledgment",IF(AND(M24&lt;1,N24&lt;&gt;"YES"),"Required training","Ready for National review"))))))</x:f>
      </x:c>
      <x:c r="Q24" s="114"/>
      <x:c r="R24" s="115"/>
      <x:c r="S24" s="134"/>
      <x:c r="T24" s="134"/>
      <x:c r="U24" s="117"/>
    </x:row>
    <x:row r="25">
      <x:c r="A25" s="114"/>
      <x:c r="B25" s="115"/>
      <x:c r="C25" s="115"/>
      <x:c r="D25" s="115"/>
      <x:c r="E25" s="115"/>
      <x:c r="F25" s="134"/>
      <x:c r="G25" s="115"/>
      <x:c r="H25" s="115"/>
      <x:c r="I25" s="115"/>
      <x:c r="J25" s="117"/>
      <x:c r="K25" s="126" t="str">
        <x:f>IF(A25="","",COUNTIFS('Role Requirements'!$A$6:$A$105,"All Officers",'Role Requirements'!$D$6:$D$105,"Yes")+COUNTIFS('Role Requirements'!$A$6:$A$105,D25,'Role Requirements'!$D$6:$D$105,"Yes"))</x:f>
      </x:c>
      <x:c r="L25" s="126" t="str">
        <x:f>IF(A25="","",SUMIFS('Completion Log'!$N$6:$N$505,'Completion Log'!$B$6:$B$505,B25,'Completion Log'!$D$6:$D$505,D25))</x:f>
      </x:c>
      <x:c r="M25" s="146" t="str">
        <x:f>IF(A25="","",IF(K25=0,0,MIN(1,L25/K25)))</x:f>
      </x:c>
      <x:c r="N25" s="126" t="str">
        <x:f>IF(A25="","",IF(COUNTIFS('Overrides &amp; Renewals'!$B$6:$B$205,B25,'Overrides &amp; Renewals'!$C$6:$C$205,D25,'Overrides &amp; Renewals'!$O$6:$O$205,"CURRENT")&gt;0,"YES","NO"))</x:f>
      </x:c>
      <x:c r="O25" s="126" t="str">
        <x:f>IF(A25="","",IF(AND(G25="Yes",H25="Yes",I25="Yes",J25="Yes",OR(M25&gt;=1,N25="YES")),"ELIGIBLE - NATIONAL REVIEW", "HOLD"))</x:f>
      </x:c>
      <x:c r="P25" s="126" t="str">
        <x:f>IF(A25="","",IF(G25&lt;&gt;"Yes","Officer agreement",IF(H25&lt;&gt;"Yes","Anti-hazing acknowledgment",IF(I25&lt;&gt;"Yes","Safety acknowledgment",IF(J25&lt;&gt;"Yes","Privacy / access acknowledgment",IF(AND(M25&lt;1,N25&lt;&gt;"YES"),"Required training","Ready for National review"))))))</x:f>
      </x:c>
      <x:c r="Q25" s="114"/>
      <x:c r="R25" s="115"/>
      <x:c r="S25" s="134"/>
      <x:c r="T25" s="134"/>
      <x:c r="U25" s="117"/>
    </x:row>
    <x:row r="26">
      <x:c r="A26" s="114"/>
      <x:c r="B26" s="115"/>
      <x:c r="C26" s="115"/>
      <x:c r="D26" s="115"/>
      <x:c r="E26" s="115"/>
      <x:c r="F26" s="134"/>
      <x:c r="G26" s="115"/>
      <x:c r="H26" s="115"/>
      <x:c r="I26" s="115"/>
      <x:c r="J26" s="117"/>
      <x:c r="K26" s="126" t="str">
        <x:f>IF(A26="","",COUNTIFS('Role Requirements'!$A$6:$A$105,"All Officers",'Role Requirements'!$D$6:$D$105,"Yes")+COUNTIFS('Role Requirements'!$A$6:$A$105,D26,'Role Requirements'!$D$6:$D$105,"Yes"))</x:f>
      </x:c>
      <x:c r="L26" s="126" t="str">
        <x:f>IF(A26="","",SUMIFS('Completion Log'!$N$6:$N$505,'Completion Log'!$B$6:$B$505,B26,'Completion Log'!$D$6:$D$505,D26))</x:f>
      </x:c>
      <x:c r="M26" s="146" t="str">
        <x:f>IF(A26="","",IF(K26=0,0,MIN(1,L26/K26)))</x:f>
      </x:c>
      <x:c r="N26" s="126" t="str">
        <x:f>IF(A26="","",IF(COUNTIFS('Overrides &amp; Renewals'!$B$6:$B$205,B26,'Overrides &amp; Renewals'!$C$6:$C$205,D26,'Overrides &amp; Renewals'!$O$6:$O$205,"CURRENT")&gt;0,"YES","NO"))</x:f>
      </x:c>
      <x:c r="O26" s="126" t="str">
        <x:f>IF(A26="","",IF(AND(G26="Yes",H26="Yes",I26="Yes",J26="Yes",OR(M26&gt;=1,N26="YES")),"ELIGIBLE - NATIONAL REVIEW", "HOLD"))</x:f>
      </x:c>
      <x:c r="P26" s="126" t="str">
        <x:f>IF(A26="","",IF(G26&lt;&gt;"Yes","Officer agreement",IF(H26&lt;&gt;"Yes","Anti-hazing acknowledgment",IF(I26&lt;&gt;"Yes","Safety acknowledgment",IF(J26&lt;&gt;"Yes","Privacy / access acknowledgment",IF(AND(M26&lt;1,N26&lt;&gt;"YES"),"Required training","Ready for National review"))))))</x:f>
      </x:c>
      <x:c r="Q26" s="114"/>
      <x:c r="R26" s="115"/>
      <x:c r="S26" s="134"/>
      <x:c r="T26" s="134"/>
      <x:c r="U26" s="117"/>
    </x:row>
    <x:row r="27">
      <x:c r="A27" s="114"/>
      <x:c r="B27" s="115"/>
      <x:c r="C27" s="115"/>
      <x:c r="D27" s="115"/>
      <x:c r="E27" s="115"/>
      <x:c r="F27" s="134"/>
      <x:c r="G27" s="115"/>
      <x:c r="H27" s="115"/>
      <x:c r="I27" s="115"/>
      <x:c r="J27" s="117"/>
      <x:c r="K27" s="126" t="str">
        <x:f>IF(A27="","",COUNTIFS('Role Requirements'!$A$6:$A$105,"All Officers",'Role Requirements'!$D$6:$D$105,"Yes")+COUNTIFS('Role Requirements'!$A$6:$A$105,D27,'Role Requirements'!$D$6:$D$105,"Yes"))</x:f>
      </x:c>
      <x:c r="L27" s="126" t="str">
        <x:f>IF(A27="","",SUMIFS('Completion Log'!$N$6:$N$505,'Completion Log'!$B$6:$B$505,B27,'Completion Log'!$D$6:$D$505,D27))</x:f>
      </x:c>
      <x:c r="M27" s="146" t="str">
        <x:f>IF(A27="","",IF(K27=0,0,MIN(1,L27/K27)))</x:f>
      </x:c>
      <x:c r="N27" s="126" t="str">
        <x:f>IF(A27="","",IF(COUNTIFS('Overrides &amp; Renewals'!$B$6:$B$205,B27,'Overrides &amp; Renewals'!$C$6:$C$205,D27,'Overrides &amp; Renewals'!$O$6:$O$205,"CURRENT")&gt;0,"YES","NO"))</x:f>
      </x:c>
      <x:c r="O27" s="126" t="str">
        <x:f>IF(A27="","",IF(AND(G27="Yes",H27="Yes",I27="Yes",J27="Yes",OR(M27&gt;=1,N27="YES")),"ELIGIBLE - NATIONAL REVIEW", "HOLD"))</x:f>
      </x:c>
      <x:c r="P27" s="126" t="str">
        <x:f>IF(A27="","",IF(G27&lt;&gt;"Yes","Officer agreement",IF(H27&lt;&gt;"Yes","Anti-hazing acknowledgment",IF(I27&lt;&gt;"Yes","Safety acknowledgment",IF(J27&lt;&gt;"Yes","Privacy / access acknowledgment",IF(AND(M27&lt;1,N27&lt;&gt;"YES"),"Required training","Ready for National review"))))))</x:f>
      </x:c>
      <x:c r="Q27" s="114"/>
      <x:c r="R27" s="115"/>
      <x:c r="S27" s="134"/>
      <x:c r="T27" s="134"/>
      <x:c r="U27" s="117"/>
    </x:row>
    <x:row r="28">
      <x:c r="A28" s="114"/>
      <x:c r="B28" s="115"/>
      <x:c r="C28" s="115"/>
      <x:c r="D28" s="115"/>
      <x:c r="E28" s="115"/>
      <x:c r="F28" s="134"/>
      <x:c r="G28" s="115"/>
      <x:c r="H28" s="115"/>
      <x:c r="I28" s="115"/>
      <x:c r="J28" s="117"/>
      <x:c r="K28" s="126" t="str">
        <x:f>IF(A28="","",COUNTIFS('Role Requirements'!$A$6:$A$105,"All Officers",'Role Requirements'!$D$6:$D$105,"Yes")+COUNTIFS('Role Requirements'!$A$6:$A$105,D28,'Role Requirements'!$D$6:$D$105,"Yes"))</x:f>
      </x:c>
      <x:c r="L28" s="126" t="str">
        <x:f>IF(A28="","",SUMIFS('Completion Log'!$N$6:$N$505,'Completion Log'!$B$6:$B$505,B28,'Completion Log'!$D$6:$D$505,D28))</x:f>
      </x:c>
      <x:c r="M28" s="146" t="str">
        <x:f>IF(A28="","",IF(K28=0,0,MIN(1,L28/K28)))</x:f>
      </x:c>
      <x:c r="N28" s="126" t="str">
        <x:f>IF(A28="","",IF(COUNTIFS('Overrides &amp; Renewals'!$B$6:$B$205,B28,'Overrides &amp; Renewals'!$C$6:$C$205,D28,'Overrides &amp; Renewals'!$O$6:$O$205,"CURRENT")&gt;0,"YES","NO"))</x:f>
      </x:c>
      <x:c r="O28" s="126" t="str">
        <x:f>IF(A28="","",IF(AND(G28="Yes",H28="Yes",I28="Yes",J28="Yes",OR(M28&gt;=1,N28="YES")),"ELIGIBLE - NATIONAL REVIEW", "HOLD"))</x:f>
      </x:c>
      <x:c r="P28" s="126" t="str">
        <x:f>IF(A28="","",IF(G28&lt;&gt;"Yes","Officer agreement",IF(H28&lt;&gt;"Yes","Anti-hazing acknowledgment",IF(I28&lt;&gt;"Yes","Safety acknowledgment",IF(J28&lt;&gt;"Yes","Privacy / access acknowledgment",IF(AND(M28&lt;1,N28&lt;&gt;"YES"),"Required training","Ready for National review"))))))</x:f>
      </x:c>
      <x:c r="Q28" s="114"/>
      <x:c r="R28" s="115"/>
      <x:c r="S28" s="134"/>
      <x:c r="T28" s="134"/>
      <x:c r="U28" s="117"/>
    </x:row>
    <x:row r="29">
      <x:c r="A29" s="114"/>
      <x:c r="B29" s="115"/>
      <x:c r="C29" s="115"/>
      <x:c r="D29" s="115"/>
      <x:c r="E29" s="115"/>
      <x:c r="F29" s="134"/>
      <x:c r="G29" s="115"/>
      <x:c r="H29" s="115"/>
      <x:c r="I29" s="115"/>
      <x:c r="J29" s="117"/>
      <x:c r="K29" s="126" t="str">
        <x:f>IF(A29="","",COUNTIFS('Role Requirements'!$A$6:$A$105,"All Officers",'Role Requirements'!$D$6:$D$105,"Yes")+COUNTIFS('Role Requirements'!$A$6:$A$105,D29,'Role Requirements'!$D$6:$D$105,"Yes"))</x:f>
      </x:c>
      <x:c r="L29" s="126" t="str">
        <x:f>IF(A29="","",SUMIFS('Completion Log'!$N$6:$N$505,'Completion Log'!$B$6:$B$505,B29,'Completion Log'!$D$6:$D$505,D29))</x:f>
      </x:c>
      <x:c r="M29" s="146" t="str">
        <x:f>IF(A29="","",IF(K29=0,0,MIN(1,L29/K29)))</x:f>
      </x:c>
      <x:c r="N29" s="126" t="str">
        <x:f>IF(A29="","",IF(COUNTIFS('Overrides &amp; Renewals'!$B$6:$B$205,B29,'Overrides &amp; Renewals'!$C$6:$C$205,D29,'Overrides &amp; Renewals'!$O$6:$O$205,"CURRENT")&gt;0,"YES","NO"))</x:f>
      </x:c>
      <x:c r="O29" s="126" t="str">
        <x:f>IF(A29="","",IF(AND(G29="Yes",H29="Yes",I29="Yes",J29="Yes",OR(M29&gt;=1,N29="YES")),"ELIGIBLE - NATIONAL REVIEW", "HOLD"))</x:f>
      </x:c>
      <x:c r="P29" s="126" t="str">
        <x:f>IF(A29="","",IF(G29&lt;&gt;"Yes","Officer agreement",IF(H29&lt;&gt;"Yes","Anti-hazing acknowledgment",IF(I29&lt;&gt;"Yes","Safety acknowledgment",IF(J29&lt;&gt;"Yes","Privacy / access acknowledgment",IF(AND(M29&lt;1,N29&lt;&gt;"YES"),"Required training","Ready for National review"))))))</x:f>
      </x:c>
      <x:c r="Q29" s="114"/>
      <x:c r="R29" s="115"/>
      <x:c r="S29" s="134"/>
      <x:c r="T29" s="134"/>
      <x:c r="U29" s="117"/>
    </x:row>
    <x:row r="30">
      <x:c r="A30" s="114"/>
      <x:c r="B30" s="115"/>
      <x:c r="C30" s="115"/>
      <x:c r="D30" s="115"/>
      <x:c r="E30" s="115"/>
      <x:c r="F30" s="134"/>
      <x:c r="G30" s="115"/>
      <x:c r="H30" s="115"/>
      <x:c r="I30" s="115"/>
      <x:c r="J30" s="117"/>
      <x:c r="K30" s="126" t="str">
        <x:f>IF(A30="","",COUNTIFS('Role Requirements'!$A$6:$A$105,"All Officers",'Role Requirements'!$D$6:$D$105,"Yes")+COUNTIFS('Role Requirements'!$A$6:$A$105,D30,'Role Requirements'!$D$6:$D$105,"Yes"))</x:f>
      </x:c>
      <x:c r="L30" s="126" t="str">
        <x:f>IF(A30="","",SUMIFS('Completion Log'!$N$6:$N$505,'Completion Log'!$B$6:$B$505,B30,'Completion Log'!$D$6:$D$505,D30))</x:f>
      </x:c>
      <x:c r="M30" s="146" t="str">
        <x:f>IF(A30="","",IF(K30=0,0,MIN(1,L30/K30)))</x:f>
      </x:c>
      <x:c r="N30" s="126" t="str">
        <x:f>IF(A30="","",IF(COUNTIFS('Overrides &amp; Renewals'!$B$6:$B$205,B30,'Overrides &amp; Renewals'!$C$6:$C$205,D30,'Overrides &amp; Renewals'!$O$6:$O$205,"CURRENT")&gt;0,"YES","NO"))</x:f>
      </x:c>
      <x:c r="O30" s="126" t="str">
        <x:f>IF(A30="","",IF(AND(G30="Yes",H30="Yes",I30="Yes",J30="Yes",OR(M30&gt;=1,N30="YES")),"ELIGIBLE - NATIONAL REVIEW", "HOLD"))</x:f>
      </x:c>
      <x:c r="P30" s="126" t="str">
        <x:f>IF(A30="","",IF(G30&lt;&gt;"Yes","Officer agreement",IF(H30&lt;&gt;"Yes","Anti-hazing acknowledgment",IF(I30&lt;&gt;"Yes","Safety acknowledgment",IF(J30&lt;&gt;"Yes","Privacy / access acknowledgment",IF(AND(M30&lt;1,N30&lt;&gt;"YES"),"Required training","Ready for National review"))))))</x:f>
      </x:c>
      <x:c r="Q30" s="114"/>
      <x:c r="R30" s="115"/>
      <x:c r="S30" s="134"/>
      <x:c r="T30" s="134"/>
      <x:c r="U30" s="117"/>
    </x:row>
    <x:row r="31">
      <x:c r="A31" s="114"/>
      <x:c r="B31" s="115"/>
      <x:c r="C31" s="115"/>
      <x:c r="D31" s="115"/>
      <x:c r="E31" s="115"/>
      <x:c r="F31" s="134"/>
      <x:c r="G31" s="115"/>
      <x:c r="H31" s="115"/>
      <x:c r="I31" s="115"/>
      <x:c r="J31" s="117"/>
      <x:c r="K31" s="126" t="str">
        <x:f>IF(A31="","",COUNTIFS('Role Requirements'!$A$6:$A$105,"All Officers",'Role Requirements'!$D$6:$D$105,"Yes")+COUNTIFS('Role Requirements'!$A$6:$A$105,D31,'Role Requirements'!$D$6:$D$105,"Yes"))</x:f>
      </x:c>
      <x:c r="L31" s="126" t="str">
        <x:f>IF(A31="","",SUMIFS('Completion Log'!$N$6:$N$505,'Completion Log'!$B$6:$B$505,B31,'Completion Log'!$D$6:$D$505,D31))</x:f>
      </x:c>
      <x:c r="M31" s="146" t="str">
        <x:f>IF(A31="","",IF(K31=0,0,MIN(1,L31/K31)))</x:f>
      </x:c>
      <x:c r="N31" s="126" t="str">
        <x:f>IF(A31="","",IF(COUNTIFS('Overrides &amp; Renewals'!$B$6:$B$205,B31,'Overrides &amp; Renewals'!$C$6:$C$205,D31,'Overrides &amp; Renewals'!$O$6:$O$205,"CURRENT")&gt;0,"YES","NO"))</x:f>
      </x:c>
      <x:c r="O31" s="126" t="str">
        <x:f>IF(A31="","",IF(AND(G31="Yes",H31="Yes",I31="Yes",J31="Yes",OR(M31&gt;=1,N31="YES")),"ELIGIBLE - NATIONAL REVIEW", "HOLD"))</x:f>
      </x:c>
      <x:c r="P31" s="126" t="str">
        <x:f>IF(A31="","",IF(G31&lt;&gt;"Yes","Officer agreement",IF(H31&lt;&gt;"Yes","Anti-hazing acknowledgment",IF(I31&lt;&gt;"Yes","Safety acknowledgment",IF(J31&lt;&gt;"Yes","Privacy / access acknowledgment",IF(AND(M31&lt;1,N31&lt;&gt;"YES"),"Required training","Ready for National review"))))))</x:f>
      </x:c>
      <x:c r="Q31" s="114"/>
      <x:c r="R31" s="115"/>
      <x:c r="S31" s="134"/>
      <x:c r="T31" s="134"/>
      <x:c r="U31" s="117"/>
    </x:row>
    <x:row r="32">
      <x:c r="A32" s="114"/>
      <x:c r="B32" s="115"/>
      <x:c r="C32" s="115"/>
      <x:c r="D32" s="115"/>
      <x:c r="E32" s="115"/>
      <x:c r="F32" s="134"/>
      <x:c r="G32" s="115"/>
      <x:c r="H32" s="115"/>
      <x:c r="I32" s="115"/>
      <x:c r="J32" s="117"/>
      <x:c r="K32" s="126" t="str">
        <x:f>IF(A32="","",COUNTIFS('Role Requirements'!$A$6:$A$105,"All Officers",'Role Requirements'!$D$6:$D$105,"Yes")+COUNTIFS('Role Requirements'!$A$6:$A$105,D32,'Role Requirements'!$D$6:$D$105,"Yes"))</x:f>
      </x:c>
      <x:c r="L32" s="126" t="str">
        <x:f>IF(A32="","",SUMIFS('Completion Log'!$N$6:$N$505,'Completion Log'!$B$6:$B$505,B32,'Completion Log'!$D$6:$D$505,D32))</x:f>
      </x:c>
      <x:c r="M32" s="146" t="str">
        <x:f>IF(A32="","",IF(K32=0,0,MIN(1,L32/K32)))</x:f>
      </x:c>
      <x:c r="N32" s="126" t="str">
        <x:f>IF(A32="","",IF(COUNTIFS('Overrides &amp; Renewals'!$B$6:$B$205,B32,'Overrides &amp; Renewals'!$C$6:$C$205,D32,'Overrides &amp; Renewals'!$O$6:$O$205,"CURRENT")&gt;0,"YES","NO"))</x:f>
      </x:c>
      <x:c r="O32" s="126" t="str">
        <x:f>IF(A32="","",IF(AND(G32="Yes",H32="Yes",I32="Yes",J32="Yes",OR(M32&gt;=1,N32="YES")),"ELIGIBLE - NATIONAL REVIEW", "HOLD"))</x:f>
      </x:c>
      <x:c r="P32" s="126" t="str">
        <x:f>IF(A32="","",IF(G32&lt;&gt;"Yes","Officer agreement",IF(H32&lt;&gt;"Yes","Anti-hazing acknowledgment",IF(I32&lt;&gt;"Yes","Safety acknowledgment",IF(J32&lt;&gt;"Yes","Privacy / access acknowledgment",IF(AND(M32&lt;1,N32&lt;&gt;"YES"),"Required training","Ready for National review"))))))</x:f>
      </x:c>
      <x:c r="Q32" s="114"/>
      <x:c r="R32" s="115"/>
      <x:c r="S32" s="134"/>
      <x:c r="T32" s="134"/>
      <x:c r="U32" s="117"/>
    </x:row>
    <x:row r="33">
      <x:c r="A33" s="114"/>
      <x:c r="B33" s="115"/>
      <x:c r="C33" s="115"/>
      <x:c r="D33" s="115"/>
      <x:c r="E33" s="115"/>
      <x:c r="F33" s="134"/>
      <x:c r="G33" s="115"/>
      <x:c r="H33" s="115"/>
      <x:c r="I33" s="115"/>
      <x:c r="J33" s="117"/>
      <x:c r="K33" s="126" t="str">
        <x:f>IF(A33="","",COUNTIFS('Role Requirements'!$A$6:$A$105,"All Officers",'Role Requirements'!$D$6:$D$105,"Yes")+COUNTIFS('Role Requirements'!$A$6:$A$105,D33,'Role Requirements'!$D$6:$D$105,"Yes"))</x:f>
      </x:c>
      <x:c r="L33" s="126" t="str">
        <x:f>IF(A33="","",SUMIFS('Completion Log'!$N$6:$N$505,'Completion Log'!$B$6:$B$505,B33,'Completion Log'!$D$6:$D$505,D33))</x:f>
      </x:c>
      <x:c r="M33" s="146" t="str">
        <x:f>IF(A33="","",IF(K33=0,0,MIN(1,L33/K33)))</x:f>
      </x:c>
      <x:c r="N33" s="126" t="str">
        <x:f>IF(A33="","",IF(COUNTIFS('Overrides &amp; Renewals'!$B$6:$B$205,B33,'Overrides &amp; Renewals'!$C$6:$C$205,D33,'Overrides &amp; Renewals'!$O$6:$O$205,"CURRENT")&gt;0,"YES","NO"))</x:f>
      </x:c>
      <x:c r="O33" s="126" t="str">
        <x:f>IF(A33="","",IF(AND(G33="Yes",H33="Yes",I33="Yes",J33="Yes",OR(M33&gt;=1,N33="YES")),"ELIGIBLE - NATIONAL REVIEW", "HOLD"))</x:f>
      </x:c>
      <x:c r="P33" s="126" t="str">
        <x:f>IF(A33="","",IF(G33&lt;&gt;"Yes","Officer agreement",IF(H33&lt;&gt;"Yes","Anti-hazing acknowledgment",IF(I33&lt;&gt;"Yes","Safety acknowledgment",IF(J33&lt;&gt;"Yes","Privacy / access acknowledgment",IF(AND(M33&lt;1,N33&lt;&gt;"YES"),"Required training","Ready for National review"))))))</x:f>
      </x:c>
      <x:c r="Q33" s="114"/>
      <x:c r="R33" s="115"/>
      <x:c r="S33" s="134"/>
      <x:c r="T33" s="134"/>
      <x:c r="U33" s="117"/>
    </x:row>
    <x:row r="34">
      <x:c r="A34" s="114"/>
      <x:c r="B34" s="115"/>
      <x:c r="C34" s="115"/>
      <x:c r="D34" s="115"/>
      <x:c r="E34" s="115"/>
      <x:c r="F34" s="134"/>
      <x:c r="G34" s="115"/>
      <x:c r="H34" s="115"/>
      <x:c r="I34" s="115"/>
      <x:c r="J34" s="117"/>
      <x:c r="K34" s="126" t="str">
        <x:f>IF(A34="","",COUNTIFS('Role Requirements'!$A$6:$A$105,"All Officers",'Role Requirements'!$D$6:$D$105,"Yes")+COUNTIFS('Role Requirements'!$A$6:$A$105,D34,'Role Requirements'!$D$6:$D$105,"Yes"))</x:f>
      </x:c>
      <x:c r="L34" s="126" t="str">
        <x:f>IF(A34="","",SUMIFS('Completion Log'!$N$6:$N$505,'Completion Log'!$B$6:$B$505,B34,'Completion Log'!$D$6:$D$505,D34))</x:f>
      </x:c>
      <x:c r="M34" s="146" t="str">
        <x:f>IF(A34="","",IF(K34=0,0,MIN(1,L34/K34)))</x:f>
      </x:c>
      <x:c r="N34" s="126" t="str">
        <x:f>IF(A34="","",IF(COUNTIFS('Overrides &amp; Renewals'!$B$6:$B$205,B34,'Overrides &amp; Renewals'!$C$6:$C$205,D34,'Overrides &amp; Renewals'!$O$6:$O$205,"CURRENT")&gt;0,"YES","NO"))</x:f>
      </x:c>
      <x:c r="O34" s="126" t="str">
        <x:f>IF(A34="","",IF(AND(G34="Yes",H34="Yes",I34="Yes",J34="Yes",OR(M34&gt;=1,N34="YES")),"ELIGIBLE - NATIONAL REVIEW", "HOLD"))</x:f>
      </x:c>
      <x:c r="P34" s="126" t="str">
        <x:f>IF(A34="","",IF(G34&lt;&gt;"Yes","Officer agreement",IF(H34&lt;&gt;"Yes","Anti-hazing acknowledgment",IF(I34&lt;&gt;"Yes","Safety acknowledgment",IF(J34&lt;&gt;"Yes","Privacy / access acknowledgment",IF(AND(M34&lt;1,N34&lt;&gt;"YES"),"Required training","Ready for National review"))))))</x:f>
      </x:c>
      <x:c r="Q34" s="114"/>
      <x:c r="R34" s="115"/>
      <x:c r="S34" s="134"/>
      <x:c r="T34" s="134"/>
      <x:c r="U34" s="117"/>
    </x:row>
    <x:row r="35">
      <x:c r="A35" s="114"/>
      <x:c r="B35" s="115"/>
      <x:c r="C35" s="115"/>
      <x:c r="D35" s="115"/>
      <x:c r="E35" s="115"/>
      <x:c r="F35" s="134"/>
      <x:c r="G35" s="115"/>
      <x:c r="H35" s="115"/>
      <x:c r="I35" s="115"/>
      <x:c r="J35" s="117"/>
      <x:c r="K35" s="126" t="str">
        <x:f>IF(A35="","",COUNTIFS('Role Requirements'!$A$6:$A$105,"All Officers",'Role Requirements'!$D$6:$D$105,"Yes")+COUNTIFS('Role Requirements'!$A$6:$A$105,D35,'Role Requirements'!$D$6:$D$105,"Yes"))</x:f>
      </x:c>
      <x:c r="L35" s="126" t="str">
        <x:f>IF(A35="","",SUMIFS('Completion Log'!$N$6:$N$505,'Completion Log'!$B$6:$B$505,B35,'Completion Log'!$D$6:$D$505,D35))</x:f>
      </x:c>
      <x:c r="M35" s="146" t="str">
        <x:f>IF(A35="","",IF(K35=0,0,MIN(1,L35/K35)))</x:f>
      </x:c>
      <x:c r="N35" s="126" t="str">
        <x:f>IF(A35="","",IF(COUNTIFS('Overrides &amp; Renewals'!$B$6:$B$205,B35,'Overrides &amp; Renewals'!$C$6:$C$205,D35,'Overrides &amp; Renewals'!$O$6:$O$205,"CURRENT")&gt;0,"YES","NO"))</x:f>
      </x:c>
      <x:c r="O35" s="126" t="str">
        <x:f>IF(A35="","",IF(AND(G35="Yes",H35="Yes",I35="Yes",J35="Yes",OR(M35&gt;=1,N35="YES")),"ELIGIBLE - NATIONAL REVIEW", "HOLD"))</x:f>
      </x:c>
      <x:c r="P35" s="126" t="str">
        <x:f>IF(A35="","",IF(G35&lt;&gt;"Yes","Officer agreement",IF(H35&lt;&gt;"Yes","Anti-hazing acknowledgment",IF(I35&lt;&gt;"Yes","Safety acknowledgment",IF(J35&lt;&gt;"Yes","Privacy / access acknowledgment",IF(AND(M35&lt;1,N35&lt;&gt;"YES"),"Required training","Ready for National review"))))))</x:f>
      </x:c>
      <x:c r="Q35" s="114"/>
      <x:c r="R35" s="115"/>
      <x:c r="S35" s="134"/>
      <x:c r="T35" s="134"/>
      <x:c r="U35" s="117"/>
    </x:row>
    <x:row r="36">
      <x:c r="A36" s="114"/>
      <x:c r="B36" s="115"/>
      <x:c r="C36" s="115"/>
      <x:c r="D36" s="115"/>
      <x:c r="E36" s="115"/>
      <x:c r="F36" s="134"/>
      <x:c r="G36" s="115"/>
      <x:c r="H36" s="115"/>
      <x:c r="I36" s="115"/>
      <x:c r="J36" s="117"/>
      <x:c r="K36" s="126" t="str">
        <x:f>IF(A36="","",COUNTIFS('Role Requirements'!$A$6:$A$105,"All Officers",'Role Requirements'!$D$6:$D$105,"Yes")+COUNTIFS('Role Requirements'!$A$6:$A$105,D36,'Role Requirements'!$D$6:$D$105,"Yes"))</x:f>
      </x:c>
      <x:c r="L36" s="126" t="str">
        <x:f>IF(A36="","",SUMIFS('Completion Log'!$N$6:$N$505,'Completion Log'!$B$6:$B$505,B36,'Completion Log'!$D$6:$D$505,D36))</x:f>
      </x:c>
      <x:c r="M36" s="146" t="str">
        <x:f>IF(A36="","",IF(K36=0,0,MIN(1,L36/K36)))</x:f>
      </x:c>
      <x:c r="N36" s="126" t="str">
        <x:f>IF(A36="","",IF(COUNTIFS('Overrides &amp; Renewals'!$B$6:$B$205,B36,'Overrides &amp; Renewals'!$C$6:$C$205,D36,'Overrides &amp; Renewals'!$O$6:$O$205,"CURRENT")&gt;0,"YES","NO"))</x:f>
      </x:c>
      <x:c r="O36" s="126" t="str">
        <x:f>IF(A36="","",IF(AND(G36="Yes",H36="Yes",I36="Yes",J36="Yes",OR(M36&gt;=1,N36="YES")),"ELIGIBLE - NATIONAL REVIEW", "HOLD"))</x:f>
      </x:c>
      <x:c r="P36" s="126" t="str">
        <x:f>IF(A36="","",IF(G36&lt;&gt;"Yes","Officer agreement",IF(H36&lt;&gt;"Yes","Anti-hazing acknowledgment",IF(I36&lt;&gt;"Yes","Safety acknowledgment",IF(J36&lt;&gt;"Yes","Privacy / access acknowledgment",IF(AND(M36&lt;1,N36&lt;&gt;"YES"),"Required training","Ready for National review"))))))</x:f>
      </x:c>
      <x:c r="Q36" s="114"/>
      <x:c r="R36" s="115"/>
      <x:c r="S36" s="134"/>
      <x:c r="T36" s="134"/>
      <x:c r="U36" s="117"/>
    </x:row>
    <x:row r="37">
      <x:c r="A37" s="114"/>
      <x:c r="B37" s="115"/>
      <x:c r="C37" s="115"/>
      <x:c r="D37" s="115"/>
      <x:c r="E37" s="115"/>
      <x:c r="F37" s="134"/>
      <x:c r="G37" s="115"/>
      <x:c r="H37" s="115"/>
      <x:c r="I37" s="115"/>
      <x:c r="J37" s="117"/>
      <x:c r="K37" s="126" t="str">
        <x:f>IF(A37="","",COUNTIFS('Role Requirements'!$A$6:$A$105,"All Officers",'Role Requirements'!$D$6:$D$105,"Yes")+COUNTIFS('Role Requirements'!$A$6:$A$105,D37,'Role Requirements'!$D$6:$D$105,"Yes"))</x:f>
      </x:c>
      <x:c r="L37" s="126" t="str">
        <x:f>IF(A37="","",SUMIFS('Completion Log'!$N$6:$N$505,'Completion Log'!$B$6:$B$505,B37,'Completion Log'!$D$6:$D$505,D37))</x:f>
      </x:c>
      <x:c r="M37" s="146" t="str">
        <x:f>IF(A37="","",IF(K37=0,0,MIN(1,L37/K37)))</x:f>
      </x:c>
      <x:c r="N37" s="126" t="str">
        <x:f>IF(A37="","",IF(COUNTIFS('Overrides &amp; Renewals'!$B$6:$B$205,B37,'Overrides &amp; Renewals'!$C$6:$C$205,D37,'Overrides &amp; Renewals'!$O$6:$O$205,"CURRENT")&gt;0,"YES","NO"))</x:f>
      </x:c>
      <x:c r="O37" s="126" t="str">
        <x:f>IF(A37="","",IF(AND(G37="Yes",H37="Yes",I37="Yes",J37="Yes",OR(M37&gt;=1,N37="YES")),"ELIGIBLE - NATIONAL REVIEW", "HOLD"))</x:f>
      </x:c>
      <x:c r="P37" s="126" t="str">
        <x:f>IF(A37="","",IF(G37&lt;&gt;"Yes","Officer agreement",IF(H37&lt;&gt;"Yes","Anti-hazing acknowledgment",IF(I37&lt;&gt;"Yes","Safety acknowledgment",IF(J37&lt;&gt;"Yes","Privacy / access acknowledgment",IF(AND(M37&lt;1,N37&lt;&gt;"YES"),"Required training","Ready for National review"))))))</x:f>
      </x:c>
      <x:c r="Q37" s="114"/>
      <x:c r="R37" s="115"/>
      <x:c r="S37" s="134"/>
      <x:c r="T37" s="134"/>
      <x:c r="U37" s="117"/>
    </x:row>
    <x:row r="38">
      <x:c r="A38" s="114"/>
      <x:c r="B38" s="115"/>
      <x:c r="C38" s="115"/>
      <x:c r="D38" s="115"/>
      <x:c r="E38" s="115"/>
      <x:c r="F38" s="134"/>
      <x:c r="G38" s="115"/>
      <x:c r="H38" s="115"/>
      <x:c r="I38" s="115"/>
      <x:c r="J38" s="117"/>
      <x:c r="K38" s="126" t="str">
        <x:f>IF(A38="","",COUNTIFS('Role Requirements'!$A$6:$A$105,"All Officers",'Role Requirements'!$D$6:$D$105,"Yes")+COUNTIFS('Role Requirements'!$A$6:$A$105,D38,'Role Requirements'!$D$6:$D$105,"Yes"))</x:f>
      </x:c>
      <x:c r="L38" s="126" t="str">
        <x:f>IF(A38="","",SUMIFS('Completion Log'!$N$6:$N$505,'Completion Log'!$B$6:$B$505,B38,'Completion Log'!$D$6:$D$505,D38))</x:f>
      </x:c>
      <x:c r="M38" s="146" t="str">
        <x:f>IF(A38="","",IF(K38=0,0,MIN(1,L38/K38)))</x:f>
      </x:c>
      <x:c r="N38" s="126" t="str">
        <x:f>IF(A38="","",IF(COUNTIFS('Overrides &amp; Renewals'!$B$6:$B$205,B38,'Overrides &amp; Renewals'!$C$6:$C$205,D38,'Overrides &amp; Renewals'!$O$6:$O$205,"CURRENT")&gt;0,"YES","NO"))</x:f>
      </x:c>
      <x:c r="O38" s="126" t="str">
        <x:f>IF(A38="","",IF(AND(G38="Yes",H38="Yes",I38="Yes",J38="Yes",OR(M38&gt;=1,N38="YES")),"ELIGIBLE - NATIONAL REVIEW", "HOLD"))</x:f>
      </x:c>
      <x:c r="P38" s="126" t="str">
        <x:f>IF(A38="","",IF(G38&lt;&gt;"Yes","Officer agreement",IF(H38&lt;&gt;"Yes","Anti-hazing acknowledgment",IF(I38&lt;&gt;"Yes","Safety acknowledgment",IF(J38&lt;&gt;"Yes","Privacy / access acknowledgment",IF(AND(M38&lt;1,N38&lt;&gt;"YES"),"Required training","Ready for National review"))))))</x:f>
      </x:c>
      <x:c r="Q38" s="114"/>
      <x:c r="R38" s="115"/>
      <x:c r="S38" s="134"/>
      <x:c r="T38" s="134"/>
      <x:c r="U38" s="117"/>
    </x:row>
    <x:row r="39">
      <x:c r="A39" s="114"/>
      <x:c r="B39" s="115"/>
      <x:c r="C39" s="115"/>
      <x:c r="D39" s="115"/>
      <x:c r="E39" s="115"/>
      <x:c r="F39" s="134"/>
      <x:c r="G39" s="115"/>
      <x:c r="H39" s="115"/>
      <x:c r="I39" s="115"/>
      <x:c r="J39" s="117"/>
      <x:c r="K39" s="126" t="str">
        <x:f>IF(A39="","",COUNTIFS('Role Requirements'!$A$6:$A$105,"All Officers",'Role Requirements'!$D$6:$D$105,"Yes")+COUNTIFS('Role Requirements'!$A$6:$A$105,D39,'Role Requirements'!$D$6:$D$105,"Yes"))</x:f>
      </x:c>
      <x:c r="L39" s="126" t="str">
        <x:f>IF(A39="","",SUMIFS('Completion Log'!$N$6:$N$505,'Completion Log'!$B$6:$B$505,B39,'Completion Log'!$D$6:$D$505,D39))</x:f>
      </x:c>
      <x:c r="M39" s="146" t="str">
        <x:f>IF(A39="","",IF(K39=0,0,MIN(1,L39/K39)))</x:f>
      </x:c>
      <x:c r="N39" s="126" t="str">
        <x:f>IF(A39="","",IF(COUNTIFS('Overrides &amp; Renewals'!$B$6:$B$205,B39,'Overrides &amp; Renewals'!$C$6:$C$205,D39,'Overrides &amp; Renewals'!$O$6:$O$205,"CURRENT")&gt;0,"YES","NO"))</x:f>
      </x:c>
      <x:c r="O39" s="126" t="str">
        <x:f>IF(A39="","",IF(AND(G39="Yes",H39="Yes",I39="Yes",J39="Yes",OR(M39&gt;=1,N39="YES")),"ELIGIBLE - NATIONAL REVIEW", "HOLD"))</x:f>
      </x:c>
      <x:c r="P39" s="126" t="str">
        <x:f>IF(A39="","",IF(G39&lt;&gt;"Yes","Officer agreement",IF(H39&lt;&gt;"Yes","Anti-hazing acknowledgment",IF(I39&lt;&gt;"Yes","Safety acknowledgment",IF(J39&lt;&gt;"Yes","Privacy / access acknowledgment",IF(AND(M39&lt;1,N39&lt;&gt;"YES"),"Required training","Ready for National review"))))))</x:f>
      </x:c>
      <x:c r="Q39" s="114"/>
      <x:c r="R39" s="115"/>
      <x:c r="S39" s="134"/>
      <x:c r="T39" s="134"/>
      <x:c r="U39" s="117"/>
    </x:row>
    <x:row r="40">
      <x:c r="A40" s="114"/>
      <x:c r="B40" s="115"/>
      <x:c r="C40" s="115"/>
      <x:c r="D40" s="115"/>
      <x:c r="E40" s="115"/>
      <x:c r="F40" s="134"/>
      <x:c r="G40" s="115"/>
      <x:c r="H40" s="115"/>
      <x:c r="I40" s="115"/>
      <x:c r="J40" s="117"/>
      <x:c r="K40" s="126" t="str">
        <x:f>IF(A40="","",COUNTIFS('Role Requirements'!$A$6:$A$105,"All Officers",'Role Requirements'!$D$6:$D$105,"Yes")+COUNTIFS('Role Requirements'!$A$6:$A$105,D40,'Role Requirements'!$D$6:$D$105,"Yes"))</x:f>
      </x:c>
      <x:c r="L40" s="126" t="str">
        <x:f>IF(A40="","",SUMIFS('Completion Log'!$N$6:$N$505,'Completion Log'!$B$6:$B$505,B40,'Completion Log'!$D$6:$D$505,D40))</x:f>
      </x:c>
      <x:c r="M40" s="146" t="str">
        <x:f>IF(A40="","",IF(K40=0,0,MIN(1,L40/K40)))</x:f>
      </x:c>
      <x:c r="N40" s="126" t="str">
        <x:f>IF(A40="","",IF(COUNTIFS('Overrides &amp; Renewals'!$B$6:$B$205,B40,'Overrides &amp; Renewals'!$C$6:$C$205,D40,'Overrides &amp; Renewals'!$O$6:$O$205,"CURRENT")&gt;0,"YES","NO"))</x:f>
      </x:c>
      <x:c r="O40" s="126" t="str">
        <x:f>IF(A40="","",IF(AND(G40="Yes",H40="Yes",I40="Yes",J40="Yes",OR(M40&gt;=1,N40="YES")),"ELIGIBLE - NATIONAL REVIEW", "HOLD"))</x:f>
      </x:c>
      <x:c r="P40" s="126" t="str">
        <x:f>IF(A40="","",IF(G40&lt;&gt;"Yes","Officer agreement",IF(H40&lt;&gt;"Yes","Anti-hazing acknowledgment",IF(I40&lt;&gt;"Yes","Safety acknowledgment",IF(J40&lt;&gt;"Yes","Privacy / access acknowledgment",IF(AND(M40&lt;1,N40&lt;&gt;"YES"),"Required training","Ready for National review"))))))</x:f>
      </x:c>
      <x:c r="Q40" s="114"/>
      <x:c r="R40" s="115"/>
      <x:c r="S40" s="134"/>
      <x:c r="T40" s="134"/>
      <x:c r="U40" s="117"/>
    </x:row>
    <x:row r="41">
      <x:c r="A41" s="114"/>
      <x:c r="B41" s="115"/>
      <x:c r="C41" s="115"/>
      <x:c r="D41" s="115"/>
      <x:c r="E41" s="115"/>
      <x:c r="F41" s="134"/>
      <x:c r="G41" s="115"/>
      <x:c r="H41" s="115"/>
      <x:c r="I41" s="115"/>
      <x:c r="J41" s="117"/>
      <x:c r="K41" s="126" t="str">
        <x:f>IF(A41="","",COUNTIFS('Role Requirements'!$A$6:$A$105,"All Officers",'Role Requirements'!$D$6:$D$105,"Yes")+COUNTIFS('Role Requirements'!$A$6:$A$105,D41,'Role Requirements'!$D$6:$D$105,"Yes"))</x:f>
      </x:c>
      <x:c r="L41" s="126" t="str">
        <x:f>IF(A41="","",SUMIFS('Completion Log'!$N$6:$N$505,'Completion Log'!$B$6:$B$505,B41,'Completion Log'!$D$6:$D$505,D41))</x:f>
      </x:c>
      <x:c r="M41" s="146" t="str">
        <x:f>IF(A41="","",IF(K41=0,0,MIN(1,L41/K41)))</x:f>
      </x:c>
      <x:c r="N41" s="126" t="str">
        <x:f>IF(A41="","",IF(COUNTIFS('Overrides &amp; Renewals'!$B$6:$B$205,B41,'Overrides &amp; Renewals'!$C$6:$C$205,D41,'Overrides &amp; Renewals'!$O$6:$O$205,"CURRENT")&gt;0,"YES","NO"))</x:f>
      </x:c>
      <x:c r="O41" s="126" t="str">
        <x:f>IF(A41="","",IF(AND(G41="Yes",H41="Yes",I41="Yes",J41="Yes",OR(M41&gt;=1,N41="YES")),"ELIGIBLE - NATIONAL REVIEW", "HOLD"))</x:f>
      </x:c>
      <x:c r="P41" s="126" t="str">
        <x:f>IF(A41="","",IF(G41&lt;&gt;"Yes","Officer agreement",IF(H41&lt;&gt;"Yes","Anti-hazing acknowledgment",IF(I41&lt;&gt;"Yes","Safety acknowledgment",IF(J41&lt;&gt;"Yes","Privacy / access acknowledgment",IF(AND(M41&lt;1,N41&lt;&gt;"YES"),"Required training","Ready for National review"))))))</x:f>
      </x:c>
      <x:c r="Q41" s="114"/>
      <x:c r="R41" s="115"/>
      <x:c r="S41" s="134"/>
      <x:c r="T41" s="134"/>
      <x:c r="U41" s="117"/>
    </x:row>
    <x:row r="42">
      <x:c r="A42" s="114"/>
      <x:c r="B42" s="115"/>
      <x:c r="C42" s="115"/>
      <x:c r="D42" s="115"/>
      <x:c r="E42" s="115"/>
      <x:c r="F42" s="134"/>
      <x:c r="G42" s="115"/>
      <x:c r="H42" s="115"/>
      <x:c r="I42" s="115"/>
      <x:c r="J42" s="117"/>
      <x:c r="K42" s="126" t="str">
        <x:f>IF(A42="","",COUNTIFS('Role Requirements'!$A$6:$A$105,"All Officers",'Role Requirements'!$D$6:$D$105,"Yes")+COUNTIFS('Role Requirements'!$A$6:$A$105,D42,'Role Requirements'!$D$6:$D$105,"Yes"))</x:f>
      </x:c>
      <x:c r="L42" s="126" t="str">
        <x:f>IF(A42="","",SUMIFS('Completion Log'!$N$6:$N$505,'Completion Log'!$B$6:$B$505,B42,'Completion Log'!$D$6:$D$505,D42))</x:f>
      </x:c>
      <x:c r="M42" s="146" t="str">
        <x:f>IF(A42="","",IF(K42=0,0,MIN(1,L42/K42)))</x:f>
      </x:c>
      <x:c r="N42" s="126" t="str">
        <x:f>IF(A42="","",IF(COUNTIFS('Overrides &amp; Renewals'!$B$6:$B$205,B42,'Overrides &amp; Renewals'!$C$6:$C$205,D42,'Overrides &amp; Renewals'!$O$6:$O$205,"CURRENT")&gt;0,"YES","NO"))</x:f>
      </x:c>
      <x:c r="O42" s="126" t="str">
        <x:f>IF(A42="","",IF(AND(G42="Yes",H42="Yes",I42="Yes",J42="Yes",OR(M42&gt;=1,N42="YES")),"ELIGIBLE - NATIONAL REVIEW", "HOLD"))</x:f>
      </x:c>
      <x:c r="P42" s="126" t="str">
        <x:f>IF(A42="","",IF(G42&lt;&gt;"Yes","Officer agreement",IF(H42&lt;&gt;"Yes","Anti-hazing acknowledgment",IF(I42&lt;&gt;"Yes","Safety acknowledgment",IF(J42&lt;&gt;"Yes","Privacy / access acknowledgment",IF(AND(M42&lt;1,N42&lt;&gt;"YES"),"Required training","Ready for National review"))))))</x:f>
      </x:c>
      <x:c r="Q42" s="114"/>
      <x:c r="R42" s="115"/>
      <x:c r="S42" s="134"/>
      <x:c r="T42" s="134"/>
      <x:c r="U42" s="117"/>
    </x:row>
    <x:row r="43">
      <x:c r="A43" s="114"/>
      <x:c r="B43" s="115"/>
      <x:c r="C43" s="115"/>
      <x:c r="D43" s="115"/>
      <x:c r="E43" s="115"/>
      <x:c r="F43" s="134"/>
      <x:c r="G43" s="115"/>
      <x:c r="H43" s="115"/>
      <x:c r="I43" s="115"/>
      <x:c r="J43" s="117"/>
      <x:c r="K43" s="126" t="str">
        <x:f>IF(A43="","",COUNTIFS('Role Requirements'!$A$6:$A$105,"All Officers",'Role Requirements'!$D$6:$D$105,"Yes")+COUNTIFS('Role Requirements'!$A$6:$A$105,D43,'Role Requirements'!$D$6:$D$105,"Yes"))</x:f>
      </x:c>
      <x:c r="L43" s="126" t="str">
        <x:f>IF(A43="","",SUMIFS('Completion Log'!$N$6:$N$505,'Completion Log'!$B$6:$B$505,B43,'Completion Log'!$D$6:$D$505,D43))</x:f>
      </x:c>
      <x:c r="M43" s="146" t="str">
        <x:f>IF(A43="","",IF(K43=0,0,MIN(1,L43/K43)))</x:f>
      </x:c>
      <x:c r="N43" s="126" t="str">
        <x:f>IF(A43="","",IF(COUNTIFS('Overrides &amp; Renewals'!$B$6:$B$205,B43,'Overrides &amp; Renewals'!$C$6:$C$205,D43,'Overrides &amp; Renewals'!$O$6:$O$205,"CURRENT")&gt;0,"YES","NO"))</x:f>
      </x:c>
      <x:c r="O43" s="126" t="str">
        <x:f>IF(A43="","",IF(AND(G43="Yes",H43="Yes",I43="Yes",J43="Yes",OR(M43&gt;=1,N43="YES")),"ELIGIBLE - NATIONAL REVIEW", "HOLD"))</x:f>
      </x:c>
      <x:c r="P43" s="126" t="str">
        <x:f>IF(A43="","",IF(G43&lt;&gt;"Yes","Officer agreement",IF(H43&lt;&gt;"Yes","Anti-hazing acknowledgment",IF(I43&lt;&gt;"Yes","Safety acknowledgment",IF(J43&lt;&gt;"Yes","Privacy / access acknowledgment",IF(AND(M43&lt;1,N43&lt;&gt;"YES"),"Required training","Ready for National review"))))))</x:f>
      </x:c>
      <x:c r="Q43" s="114"/>
      <x:c r="R43" s="115"/>
      <x:c r="S43" s="134"/>
      <x:c r="T43" s="134"/>
      <x:c r="U43" s="117"/>
    </x:row>
    <x:row r="44">
      <x:c r="A44" s="114"/>
      <x:c r="B44" s="115"/>
      <x:c r="C44" s="115"/>
      <x:c r="D44" s="115"/>
      <x:c r="E44" s="115"/>
      <x:c r="F44" s="134"/>
      <x:c r="G44" s="115"/>
      <x:c r="H44" s="115"/>
      <x:c r="I44" s="115"/>
      <x:c r="J44" s="117"/>
      <x:c r="K44" s="126" t="str">
        <x:f>IF(A44="","",COUNTIFS('Role Requirements'!$A$6:$A$105,"All Officers",'Role Requirements'!$D$6:$D$105,"Yes")+COUNTIFS('Role Requirements'!$A$6:$A$105,D44,'Role Requirements'!$D$6:$D$105,"Yes"))</x:f>
      </x:c>
      <x:c r="L44" s="126" t="str">
        <x:f>IF(A44="","",SUMIFS('Completion Log'!$N$6:$N$505,'Completion Log'!$B$6:$B$505,B44,'Completion Log'!$D$6:$D$505,D44))</x:f>
      </x:c>
      <x:c r="M44" s="146" t="str">
        <x:f>IF(A44="","",IF(K44=0,0,MIN(1,L44/K44)))</x:f>
      </x:c>
      <x:c r="N44" s="126" t="str">
        <x:f>IF(A44="","",IF(COUNTIFS('Overrides &amp; Renewals'!$B$6:$B$205,B44,'Overrides &amp; Renewals'!$C$6:$C$205,D44,'Overrides &amp; Renewals'!$O$6:$O$205,"CURRENT")&gt;0,"YES","NO"))</x:f>
      </x:c>
      <x:c r="O44" s="126" t="str">
        <x:f>IF(A44="","",IF(AND(G44="Yes",H44="Yes",I44="Yes",J44="Yes",OR(M44&gt;=1,N44="YES")),"ELIGIBLE - NATIONAL REVIEW", "HOLD"))</x:f>
      </x:c>
      <x:c r="P44" s="126" t="str">
        <x:f>IF(A44="","",IF(G44&lt;&gt;"Yes","Officer agreement",IF(H44&lt;&gt;"Yes","Anti-hazing acknowledgment",IF(I44&lt;&gt;"Yes","Safety acknowledgment",IF(J44&lt;&gt;"Yes","Privacy / access acknowledgment",IF(AND(M44&lt;1,N44&lt;&gt;"YES"),"Required training","Ready for National review"))))))</x:f>
      </x:c>
      <x:c r="Q44" s="114"/>
      <x:c r="R44" s="115"/>
      <x:c r="S44" s="134"/>
      <x:c r="T44" s="134"/>
      <x:c r="U44" s="117"/>
    </x:row>
    <x:row r="45">
      <x:c r="A45" s="114"/>
      <x:c r="B45" s="115"/>
      <x:c r="C45" s="115"/>
      <x:c r="D45" s="115"/>
      <x:c r="E45" s="115"/>
      <x:c r="F45" s="134"/>
      <x:c r="G45" s="115"/>
      <x:c r="H45" s="115"/>
      <x:c r="I45" s="115"/>
      <x:c r="J45" s="117"/>
      <x:c r="K45" s="126" t="str">
        <x:f>IF(A45="","",COUNTIFS('Role Requirements'!$A$6:$A$105,"All Officers",'Role Requirements'!$D$6:$D$105,"Yes")+COUNTIFS('Role Requirements'!$A$6:$A$105,D45,'Role Requirements'!$D$6:$D$105,"Yes"))</x:f>
      </x:c>
      <x:c r="L45" s="126" t="str">
        <x:f>IF(A45="","",SUMIFS('Completion Log'!$N$6:$N$505,'Completion Log'!$B$6:$B$505,B45,'Completion Log'!$D$6:$D$505,D45))</x:f>
      </x:c>
      <x:c r="M45" s="146" t="str">
        <x:f>IF(A45="","",IF(K45=0,0,MIN(1,L45/K45)))</x:f>
      </x:c>
      <x:c r="N45" s="126" t="str">
        <x:f>IF(A45="","",IF(COUNTIFS('Overrides &amp; Renewals'!$B$6:$B$205,B45,'Overrides &amp; Renewals'!$C$6:$C$205,D45,'Overrides &amp; Renewals'!$O$6:$O$205,"CURRENT")&gt;0,"YES","NO"))</x:f>
      </x:c>
      <x:c r="O45" s="126" t="str">
        <x:f>IF(A45="","",IF(AND(G45="Yes",H45="Yes",I45="Yes",J45="Yes",OR(M45&gt;=1,N45="YES")),"ELIGIBLE - NATIONAL REVIEW", "HOLD"))</x:f>
      </x:c>
      <x:c r="P45" s="126" t="str">
        <x:f>IF(A45="","",IF(G45&lt;&gt;"Yes","Officer agreement",IF(H45&lt;&gt;"Yes","Anti-hazing acknowledgment",IF(I45&lt;&gt;"Yes","Safety acknowledgment",IF(J45&lt;&gt;"Yes","Privacy / access acknowledgment",IF(AND(M45&lt;1,N45&lt;&gt;"YES"),"Required training","Ready for National review"))))))</x:f>
      </x:c>
      <x:c r="Q45" s="114"/>
      <x:c r="R45" s="115"/>
      <x:c r="S45" s="134"/>
      <x:c r="T45" s="134"/>
      <x:c r="U45" s="117"/>
    </x:row>
    <x:row r="46">
      <x:c r="A46" s="114"/>
      <x:c r="B46" s="115"/>
      <x:c r="C46" s="115"/>
      <x:c r="D46" s="115"/>
      <x:c r="E46" s="115"/>
      <x:c r="F46" s="134"/>
      <x:c r="G46" s="115"/>
      <x:c r="H46" s="115"/>
      <x:c r="I46" s="115"/>
      <x:c r="J46" s="117"/>
      <x:c r="K46" s="126" t="str">
        <x:f>IF(A46="","",COUNTIFS('Role Requirements'!$A$6:$A$105,"All Officers",'Role Requirements'!$D$6:$D$105,"Yes")+COUNTIFS('Role Requirements'!$A$6:$A$105,D46,'Role Requirements'!$D$6:$D$105,"Yes"))</x:f>
      </x:c>
      <x:c r="L46" s="126" t="str">
        <x:f>IF(A46="","",SUMIFS('Completion Log'!$N$6:$N$505,'Completion Log'!$B$6:$B$505,B46,'Completion Log'!$D$6:$D$505,D46))</x:f>
      </x:c>
      <x:c r="M46" s="146" t="str">
        <x:f>IF(A46="","",IF(K46=0,0,MIN(1,L46/K46)))</x:f>
      </x:c>
      <x:c r="N46" s="126" t="str">
        <x:f>IF(A46="","",IF(COUNTIFS('Overrides &amp; Renewals'!$B$6:$B$205,B46,'Overrides &amp; Renewals'!$C$6:$C$205,D46,'Overrides &amp; Renewals'!$O$6:$O$205,"CURRENT")&gt;0,"YES","NO"))</x:f>
      </x:c>
      <x:c r="O46" s="126" t="str">
        <x:f>IF(A46="","",IF(AND(G46="Yes",H46="Yes",I46="Yes",J46="Yes",OR(M46&gt;=1,N46="YES")),"ELIGIBLE - NATIONAL REVIEW", "HOLD"))</x:f>
      </x:c>
      <x:c r="P46" s="126" t="str">
        <x:f>IF(A46="","",IF(G46&lt;&gt;"Yes","Officer agreement",IF(H46&lt;&gt;"Yes","Anti-hazing acknowledgment",IF(I46&lt;&gt;"Yes","Safety acknowledgment",IF(J46&lt;&gt;"Yes","Privacy / access acknowledgment",IF(AND(M46&lt;1,N46&lt;&gt;"YES"),"Required training","Ready for National review"))))))</x:f>
      </x:c>
      <x:c r="Q46" s="114"/>
      <x:c r="R46" s="115"/>
      <x:c r="S46" s="134"/>
      <x:c r="T46" s="134"/>
      <x:c r="U46" s="117"/>
    </x:row>
    <x:row r="47">
      <x:c r="A47" s="114"/>
      <x:c r="B47" s="115"/>
      <x:c r="C47" s="115"/>
      <x:c r="D47" s="115"/>
      <x:c r="E47" s="115"/>
      <x:c r="F47" s="134"/>
      <x:c r="G47" s="115"/>
      <x:c r="H47" s="115"/>
      <x:c r="I47" s="115"/>
      <x:c r="J47" s="117"/>
      <x:c r="K47" s="126" t="str">
        <x:f>IF(A47="","",COUNTIFS('Role Requirements'!$A$6:$A$105,"All Officers",'Role Requirements'!$D$6:$D$105,"Yes")+COUNTIFS('Role Requirements'!$A$6:$A$105,D47,'Role Requirements'!$D$6:$D$105,"Yes"))</x:f>
      </x:c>
      <x:c r="L47" s="126" t="str">
        <x:f>IF(A47="","",SUMIFS('Completion Log'!$N$6:$N$505,'Completion Log'!$B$6:$B$505,B47,'Completion Log'!$D$6:$D$505,D47))</x:f>
      </x:c>
      <x:c r="M47" s="146" t="str">
        <x:f>IF(A47="","",IF(K47=0,0,MIN(1,L47/K47)))</x:f>
      </x:c>
      <x:c r="N47" s="126" t="str">
        <x:f>IF(A47="","",IF(COUNTIFS('Overrides &amp; Renewals'!$B$6:$B$205,B47,'Overrides &amp; Renewals'!$C$6:$C$205,D47,'Overrides &amp; Renewals'!$O$6:$O$205,"CURRENT")&gt;0,"YES","NO"))</x:f>
      </x:c>
      <x:c r="O47" s="126" t="str">
        <x:f>IF(A47="","",IF(AND(G47="Yes",H47="Yes",I47="Yes",J47="Yes",OR(M47&gt;=1,N47="YES")),"ELIGIBLE - NATIONAL REVIEW", "HOLD"))</x:f>
      </x:c>
      <x:c r="P47" s="126" t="str">
        <x:f>IF(A47="","",IF(G47&lt;&gt;"Yes","Officer agreement",IF(H47&lt;&gt;"Yes","Anti-hazing acknowledgment",IF(I47&lt;&gt;"Yes","Safety acknowledgment",IF(J47&lt;&gt;"Yes","Privacy / access acknowledgment",IF(AND(M47&lt;1,N47&lt;&gt;"YES"),"Required training","Ready for National review"))))))</x:f>
      </x:c>
      <x:c r="Q47" s="114"/>
      <x:c r="R47" s="115"/>
      <x:c r="S47" s="134"/>
      <x:c r="T47" s="134"/>
      <x:c r="U47" s="117"/>
    </x:row>
    <x:row r="48">
      <x:c r="A48" s="114"/>
      <x:c r="B48" s="115"/>
      <x:c r="C48" s="115"/>
      <x:c r="D48" s="115"/>
      <x:c r="E48" s="115"/>
      <x:c r="F48" s="134"/>
      <x:c r="G48" s="115"/>
      <x:c r="H48" s="115"/>
      <x:c r="I48" s="115"/>
      <x:c r="J48" s="117"/>
      <x:c r="K48" s="126" t="str">
        <x:f>IF(A48="","",COUNTIFS('Role Requirements'!$A$6:$A$105,"All Officers",'Role Requirements'!$D$6:$D$105,"Yes")+COUNTIFS('Role Requirements'!$A$6:$A$105,D48,'Role Requirements'!$D$6:$D$105,"Yes"))</x:f>
      </x:c>
      <x:c r="L48" s="126" t="str">
        <x:f>IF(A48="","",SUMIFS('Completion Log'!$N$6:$N$505,'Completion Log'!$B$6:$B$505,B48,'Completion Log'!$D$6:$D$505,D48))</x:f>
      </x:c>
      <x:c r="M48" s="146" t="str">
        <x:f>IF(A48="","",IF(K48=0,0,MIN(1,L48/K48)))</x:f>
      </x:c>
      <x:c r="N48" s="126" t="str">
        <x:f>IF(A48="","",IF(COUNTIFS('Overrides &amp; Renewals'!$B$6:$B$205,B48,'Overrides &amp; Renewals'!$C$6:$C$205,D48,'Overrides &amp; Renewals'!$O$6:$O$205,"CURRENT")&gt;0,"YES","NO"))</x:f>
      </x:c>
      <x:c r="O48" s="126" t="str">
        <x:f>IF(A48="","",IF(AND(G48="Yes",H48="Yes",I48="Yes",J48="Yes",OR(M48&gt;=1,N48="YES")),"ELIGIBLE - NATIONAL REVIEW", "HOLD"))</x:f>
      </x:c>
      <x:c r="P48" s="126" t="str">
        <x:f>IF(A48="","",IF(G48&lt;&gt;"Yes","Officer agreement",IF(H48&lt;&gt;"Yes","Anti-hazing acknowledgment",IF(I48&lt;&gt;"Yes","Safety acknowledgment",IF(J48&lt;&gt;"Yes","Privacy / access acknowledgment",IF(AND(M48&lt;1,N48&lt;&gt;"YES"),"Required training","Ready for National review"))))))</x:f>
      </x:c>
      <x:c r="Q48" s="114"/>
      <x:c r="R48" s="115"/>
      <x:c r="S48" s="134"/>
      <x:c r="T48" s="134"/>
      <x:c r="U48" s="117"/>
    </x:row>
    <x:row r="49">
      <x:c r="A49" s="114"/>
      <x:c r="B49" s="115"/>
      <x:c r="C49" s="115"/>
      <x:c r="D49" s="115"/>
      <x:c r="E49" s="115"/>
      <x:c r="F49" s="134"/>
      <x:c r="G49" s="115"/>
      <x:c r="H49" s="115"/>
      <x:c r="I49" s="115"/>
      <x:c r="J49" s="117"/>
      <x:c r="K49" s="126" t="str">
        <x:f>IF(A49="","",COUNTIFS('Role Requirements'!$A$6:$A$105,"All Officers",'Role Requirements'!$D$6:$D$105,"Yes")+COUNTIFS('Role Requirements'!$A$6:$A$105,D49,'Role Requirements'!$D$6:$D$105,"Yes"))</x:f>
      </x:c>
      <x:c r="L49" s="126" t="str">
        <x:f>IF(A49="","",SUMIFS('Completion Log'!$N$6:$N$505,'Completion Log'!$B$6:$B$505,B49,'Completion Log'!$D$6:$D$505,D49))</x:f>
      </x:c>
      <x:c r="M49" s="146" t="str">
        <x:f>IF(A49="","",IF(K49=0,0,MIN(1,L49/K49)))</x:f>
      </x:c>
      <x:c r="N49" s="126" t="str">
        <x:f>IF(A49="","",IF(COUNTIFS('Overrides &amp; Renewals'!$B$6:$B$205,B49,'Overrides &amp; Renewals'!$C$6:$C$205,D49,'Overrides &amp; Renewals'!$O$6:$O$205,"CURRENT")&gt;0,"YES","NO"))</x:f>
      </x:c>
      <x:c r="O49" s="126" t="str">
        <x:f>IF(A49="","",IF(AND(G49="Yes",H49="Yes",I49="Yes",J49="Yes",OR(M49&gt;=1,N49="YES")),"ELIGIBLE - NATIONAL REVIEW", "HOLD"))</x:f>
      </x:c>
      <x:c r="P49" s="126" t="str">
        <x:f>IF(A49="","",IF(G49&lt;&gt;"Yes","Officer agreement",IF(H49&lt;&gt;"Yes","Anti-hazing acknowledgment",IF(I49&lt;&gt;"Yes","Safety acknowledgment",IF(J49&lt;&gt;"Yes","Privacy / access acknowledgment",IF(AND(M49&lt;1,N49&lt;&gt;"YES"),"Required training","Ready for National review"))))))</x:f>
      </x:c>
      <x:c r="Q49" s="114"/>
      <x:c r="R49" s="115"/>
      <x:c r="S49" s="134"/>
      <x:c r="T49" s="134"/>
      <x:c r="U49" s="117"/>
    </x:row>
    <x:row r="50">
      <x:c r="A50" s="114"/>
      <x:c r="B50" s="115"/>
      <x:c r="C50" s="115"/>
      <x:c r="D50" s="115"/>
      <x:c r="E50" s="115"/>
      <x:c r="F50" s="134"/>
      <x:c r="G50" s="115"/>
      <x:c r="H50" s="115"/>
      <x:c r="I50" s="115"/>
      <x:c r="J50" s="117"/>
      <x:c r="K50" s="126" t="str">
        <x:f>IF(A50="","",COUNTIFS('Role Requirements'!$A$6:$A$105,"All Officers",'Role Requirements'!$D$6:$D$105,"Yes")+COUNTIFS('Role Requirements'!$A$6:$A$105,D50,'Role Requirements'!$D$6:$D$105,"Yes"))</x:f>
      </x:c>
      <x:c r="L50" s="126" t="str">
        <x:f>IF(A50="","",SUMIFS('Completion Log'!$N$6:$N$505,'Completion Log'!$B$6:$B$505,B50,'Completion Log'!$D$6:$D$505,D50))</x:f>
      </x:c>
      <x:c r="M50" s="146" t="str">
        <x:f>IF(A50="","",IF(K50=0,0,MIN(1,L50/K50)))</x:f>
      </x:c>
      <x:c r="N50" s="126" t="str">
        <x:f>IF(A50="","",IF(COUNTIFS('Overrides &amp; Renewals'!$B$6:$B$205,B50,'Overrides &amp; Renewals'!$C$6:$C$205,D50,'Overrides &amp; Renewals'!$O$6:$O$205,"CURRENT")&gt;0,"YES","NO"))</x:f>
      </x:c>
      <x:c r="O50" s="126" t="str">
        <x:f>IF(A50="","",IF(AND(G50="Yes",H50="Yes",I50="Yes",J50="Yes",OR(M50&gt;=1,N50="YES")),"ELIGIBLE - NATIONAL REVIEW", "HOLD"))</x:f>
      </x:c>
      <x:c r="P50" s="126" t="str">
        <x:f>IF(A50="","",IF(G50&lt;&gt;"Yes","Officer agreement",IF(H50&lt;&gt;"Yes","Anti-hazing acknowledgment",IF(I50&lt;&gt;"Yes","Safety acknowledgment",IF(J50&lt;&gt;"Yes","Privacy / access acknowledgment",IF(AND(M50&lt;1,N50&lt;&gt;"YES"),"Required training","Ready for National review"))))))</x:f>
      </x:c>
      <x:c r="Q50" s="114"/>
      <x:c r="R50" s="115"/>
      <x:c r="S50" s="134"/>
      <x:c r="T50" s="134"/>
      <x:c r="U50" s="117"/>
    </x:row>
    <x:row r="51">
      <x:c r="A51" s="114"/>
      <x:c r="B51" s="115"/>
      <x:c r="C51" s="115"/>
      <x:c r="D51" s="115"/>
      <x:c r="E51" s="115"/>
      <x:c r="F51" s="134"/>
      <x:c r="G51" s="115"/>
      <x:c r="H51" s="115"/>
      <x:c r="I51" s="115"/>
      <x:c r="J51" s="117"/>
      <x:c r="K51" s="126" t="str">
        <x:f>IF(A51="","",COUNTIFS('Role Requirements'!$A$6:$A$105,"All Officers",'Role Requirements'!$D$6:$D$105,"Yes")+COUNTIFS('Role Requirements'!$A$6:$A$105,D51,'Role Requirements'!$D$6:$D$105,"Yes"))</x:f>
      </x:c>
      <x:c r="L51" s="126" t="str">
        <x:f>IF(A51="","",SUMIFS('Completion Log'!$N$6:$N$505,'Completion Log'!$B$6:$B$505,B51,'Completion Log'!$D$6:$D$505,D51))</x:f>
      </x:c>
      <x:c r="M51" s="146" t="str">
        <x:f>IF(A51="","",IF(K51=0,0,MIN(1,L51/K51)))</x:f>
      </x:c>
      <x:c r="N51" s="126" t="str">
        <x:f>IF(A51="","",IF(COUNTIFS('Overrides &amp; Renewals'!$B$6:$B$205,B51,'Overrides &amp; Renewals'!$C$6:$C$205,D51,'Overrides &amp; Renewals'!$O$6:$O$205,"CURRENT")&gt;0,"YES","NO"))</x:f>
      </x:c>
      <x:c r="O51" s="126" t="str">
        <x:f>IF(A51="","",IF(AND(G51="Yes",H51="Yes",I51="Yes",J51="Yes",OR(M51&gt;=1,N51="YES")),"ELIGIBLE - NATIONAL REVIEW", "HOLD"))</x:f>
      </x:c>
      <x:c r="P51" s="126" t="str">
        <x:f>IF(A51="","",IF(G51&lt;&gt;"Yes","Officer agreement",IF(H51&lt;&gt;"Yes","Anti-hazing acknowledgment",IF(I51&lt;&gt;"Yes","Safety acknowledgment",IF(J51&lt;&gt;"Yes","Privacy / access acknowledgment",IF(AND(M51&lt;1,N51&lt;&gt;"YES"),"Required training","Ready for National review"))))))</x:f>
      </x:c>
      <x:c r="Q51" s="114"/>
      <x:c r="R51" s="115"/>
      <x:c r="S51" s="134"/>
      <x:c r="T51" s="134"/>
      <x:c r="U51" s="117"/>
    </x:row>
    <x:row r="52">
      <x:c r="A52" s="114"/>
      <x:c r="B52" s="115"/>
      <x:c r="C52" s="115"/>
      <x:c r="D52" s="115"/>
      <x:c r="E52" s="115"/>
      <x:c r="F52" s="134"/>
      <x:c r="G52" s="115"/>
      <x:c r="H52" s="115"/>
      <x:c r="I52" s="115"/>
      <x:c r="J52" s="117"/>
      <x:c r="K52" s="126" t="str">
        <x:f>IF(A52="","",COUNTIFS('Role Requirements'!$A$6:$A$105,"All Officers",'Role Requirements'!$D$6:$D$105,"Yes")+COUNTIFS('Role Requirements'!$A$6:$A$105,D52,'Role Requirements'!$D$6:$D$105,"Yes"))</x:f>
      </x:c>
      <x:c r="L52" s="126" t="str">
        <x:f>IF(A52="","",SUMIFS('Completion Log'!$N$6:$N$505,'Completion Log'!$B$6:$B$505,B52,'Completion Log'!$D$6:$D$505,D52))</x:f>
      </x:c>
      <x:c r="M52" s="146" t="str">
        <x:f>IF(A52="","",IF(K52=0,0,MIN(1,L52/K52)))</x:f>
      </x:c>
      <x:c r="N52" s="126" t="str">
        <x:f>IF(A52="","",IF(COUNTIFS('Overrides &amp; Renewals'!$B$6:$B$205,B52,'Overrides &amp; Renewals'!$C$6:$C$205,D52,'Overrides &amp; Renewals'!$O$6:$O$205,"CURRENT")&gt;0,"YES","NO"))</x:f>
      </x:c>
      <x:c r="O52" s="126" t="str">
        <x:f>IF(A52="","",IF(AND(G52="Yes",H52="Yes",I52="Yes",J52="Yes",OR(M52&gt;=1,N52="YES")),"ELIGIBLE - NATIONAL REVIEW", "HOLD"))</x:f>
      </x:c>
      <x:c r="P52" s="126" t="str">
        <x:f>IF(A52="","",IF(G52&lt;&gt;"Yes","Officer agreement",IF(H52&lt;&gt;"Yes","Anti-hazing acknowledgment",IF(I52&lt;&gt;"Yes","Safety acknowledgment",IF(J52&lt;&gt;"Yes","Privacy / access acknowledgment",IF(AND(M52&lt;1,N52&lt;&gt;"YES"),"Required training","Ready for National review"))))))</x:f>
      </x:c>
      <x:c r="Q52" s="114"/>
      <x:c r="R52" s="115"/>
      <x:c r="S52" s="134"/>
      <x:c r="T52" s="134"/>
      <x:c r="U52" s="117"/>
    </x:row>
    <x:row r="53">
      <x:c r="A53" s="114"/>
      <x:c r="B53" s="115"/>
      <x:c r="C53" s="115"/>
      <x:c r="D53" s="115"/>
      <x:c r="E53" s="115"/>
      <x:c r="F53" s="134"/>
      <x:c r="G53" s="115"/>
      <x:c r="H53" s="115"/>
      <x:c r="I53" s="115"/>
      <x:c r="J53" s="117"/>
      <x:c r="K53" s="126" t="str">
        <x:f>IF(A53="","",COUNTIFS('Role Requirements'!$A$6:$A$105,"All Officers",'Role Requirements'!$D$6:$D$105,"Yes")+COUNTIFS('Role Requirements'!$A$6:$A$105,D53,'Role Requirements'!$D$6:$D$105,"Yes"))</x:f>
      </x:c>
      <x:c r="L53" s="126" t="str">
        <x:f>IF(A53="","",SUMIFS('Completion Log'!$N$6:$N$505,'Completion Log'!$B$6:$B$505,B53,'Completion Log'!$D$6:$D$505,D53))</x:f>
      </x:c>
      <x:c r="M53" s="146" t="str">
        <x:f>IF(A53="","",IF(K53=0,0,MIN(1,L53/K53)))</x:f>
      </x:c>
      <x:c r="N53" s="126" t="str">
        <x:f>IF(A53="","",IF(COUNTIFS('Overrides &amp; Renewals'!$B$6:$B$205,B53,'Overrides &amp; Renewals'!$C$6:$C$205,D53,'Overrides &amp; Renewals'!$O$6:$O$205,"CURRENT")&gt;0,"YES","NO"))</x:f>
      </x:c>
      <x:c r="O53" s="126" t="str">
        <x:f>IF(A53="","",IF(AND(G53="Yes",H53="Yes",I53="Yes",J53="Yes",OR(M53&gt;=1,N53="YES")),"ELIGIBLE - NATIONAL REVIEW", "HOLD"))</x:f>
      </x:c>
      <x:c r="P53" s="126" t="str">
        <x:f>IF(A53="","",IF(G53&lt;&gt;"Yes","Officer agreement",IF(H53&lt;&gt;"Yes","Anti-hazing acknowledgment",IF(I53&lt;&gt;"Yes","Safety acknowledgment",IF(J53&lt;&gt;"Yes","Privacy / access acknowledgment",IF(AND(M53&lt;1,N53&lt;&gt;"YES"),"Required training","Ready for National review"))))))</x:f>
      </x:c>
      <x:c r="Q53" s="114"/>
      <x:c r="R53" s="115"/>
      <x:c r="S53" s="134"/>
      <x:c r="T53" s="134"/>
      <x:c r="U53" s="117"/>
    </x:row>
    <x:row r="54">
      <x:c r="A54" s="114"/>
      <x:c r="B54" s="115"/>
      <x:c r="C54" s="115"/>
      <x:c r="D54" s="115"/>
      <x:c r="E54" s="115"/>
      <x:c r="F54" s="134"/>
      <x:c r="G54" s="115"/>
      <x:c r="H54" s="115"/>
      <x:c r="I54" s="115"/>
      <x:c r="J54" s="117"/>
      <x:c r="K54" s="126" t="str">
        <x:f>IF(A54="","",COUNTIFS('Role Requirements'!$A$6:$A$105,"All Officers",'Role Requirements'!$D$6:$D$105,"Yes")+COUNTIFS('Role Requirements'!$A$6:$A$105,D54,'Role Requirements'!$D$6:$D$105,"Yes"))</x:f>
      </x:c>
      <x:c r="L54" s="126" t="str">
        <x:f>IF(A54="","",SUMIFS('Completion Log'!$N$6:$N$505,'Completion Log'!$B$6:$B$505,B54,'Completion Log'!$D$6:$D$505,D54))</x:f>
      </x:c>
      <x:c r="M54" s="146" t="str">
        <x:f>IF(A54="","",IF(K54=0,0,MIN(1,L54/K54)))</x:f>
      </x:c>
      <x:c r="N54" s="126" t="str">
        <x:f>IF(A54="","",IF(COUNTIFS('Overrides &amp; Renewals'!$B$6:$B$205,B54,'Overrides &amp; Renewals'!$C$6:$C$205,D54,'Overrides &amp; Renewals'!$O$6:$O$205,"CURRENT")&gt;0,"YES","NO"))</x:f>
      </x:c>
      <x:c r="O54" s="126" t="str">
        <x:f>IF(A54="","",IF(AND(G54="Yes",H54="Yes",I54="Yes",J54="Yes",OR(M54&gt;=1,N54="YES")),"ELIGIBLE - NATIONAL REVIEW", "HOLD"))</x:f>
      </x:c>
      <x:c r="P54" s="126" t="str">
        <x:f>IF(A54="","",IF(G54&lt;&gt;"Yes","Officer agreement",IF(H54&lt;&gt;"Yes","Anti-hazing acknowledgment",IF(I54&lt;&gt;"Yes","Safety acknowledgment",IF(J54&lt;&gt;"Yes","Privacy / access acknowledgment",IF(AND(M54&lt;1,N54&lt;&gt;"YES"),"Required training","Ready for National review"))))))</x:f>
      </x:c>
      <x:c r="Q54" s="114"/>
      <x:c r="R54" s="115"/>
      <x:c r="S54" s="134"/>
      <x:c r="T54" s="134"/>
      <x:c r="U54" s="117"/>
    </x:row>
    <x:row r="55">
      <x:c r="A55" s="114"/>
      <x:c r="B55" s="115"/>
      <x:c r="C55" s="115"/>
      <x:c r="D55" s="115"/>
      <x:c r="E55" s="115"/>
      <x:c r="F55" s="134"/>
      <x:c r="G55" s="115"/>
      <x:c r="H55" s="115"/>
      <x:c r="I55" s="115"/>
      <x:c r="J55" s="117"/>
      <x:c r="K55" s="126" t="str">
        <x:f>IF(A55="","",COUNTIFS('Role Requirements'!$A$6:$A$105,"All Officers",'Role Requirements'!$D$6:$D$105,"Yes")+COUNTIFS('Role Requirements'!$A$6:$A$105,D55,'Role Requirements'!$D$6:$D$105,"Yes"))</x:f>
      </x:c>
      <x:c r="L55" s="126" t="str">
        <x:f>IF(A55="","",SUMIFS('Completion Log'!$N$6:$N$505,'Completion Log'!$B$6:$B$505,B55,'Completion Log'!$D$6:$D$505,D55))</x:f>
      </x:c>
      <x:c r="M55" s="146" t="str">
        <x:f>IF(A55="","",IF(K55=0,0,MIN(1,L55/K55)))</x:f>
      </x:c>
      <x:c r="N55" s="126" t="str">
        <x:f>IF(A55="","",IF(COUNTIFS('Overrides &amp; Renewals'!$B$6:$B$205,B55,'Overrides &amp; Renewals'!$C$6:$C$205,D55,'Overrides &amp; Renewals'!$O$6:$O$205,"CURRENT")&gt;0,"YES","NO"))</x:f>
      </x:c>
      <x:c r="O55" s="126" t="str">
        <x:f>IF(A55="","",IF(AND(G55="Yes",H55="Yes",I55="Yes",J55="Yes",OR(M55&gt;=1,N55="YES")),"ELIGIBLE - NATIONAL REVIEW", "HOLD"))</x:f>
      </x:c>
      <x:c r="P55" s="126" t="str">
        <x:f>IF(A55="","",IF(G55&lt;&gt;"Yes","Officer agreement",IF(H55&lt;&gt;"Yes","Anti-hazing acknowledgment",IF(I55&lt;&gt;"Yes","Safety acknowledgment",IF(J55&lt;&gt;"Yes","Privacy / access acknowledgment",IF(AND(M55&lt;1,N55&lt;&gt;"YES"),"Required training","Ready for National review"))))))</x:f>
      </x:c>
      <x:c r="Q55" s="114"/>
      <x:c r="R55" s="115"/>
      <x:c r="S55" s="134"/>
      <x:c r="T55" s="134"/>
      <x:c r="U55" s="117"/>
    </x:row>
    <x:row r="56">
      <x:c r="A56" s="114"/>
      <x:c r="B56" s="115"/>
      <x:c r="C56" s="115"/>
      <x:c r="D56" s="115"/>
      <x:c r="E56" s="115"/>
      <x:c r="F56" s="134"/>
      <x:c r="G56" s="115"/>
      <x:c r="H56" s="115"/>
      <x:c r="I56" s="115"/>
      <x:c r="J56" s="117"/>
      <x:c r="K56" s="126" t="str">
        <x:f>IF(A56="","",COUNTIFS('Role Requirements'!$A$6:$A$105,"All Officers",'Role Requirements'!$D$6:$D$105,"Yes")+COUNTIFS('Role Requirements'!$A$6:$A$105,D56,'Role Requirements'!$D$6:$D$105,"Yes"))</x:f>
      </x:c>
      <x:c r="L56" s="126" t="str">
        <x:f>IF(A56="","",SUMIFS('Completion Log'!$N$6:$N$505,'Completion Log'!$B$6:$B$505,B56,'Completion Log'!$D$6:$D$505,D56))</x:f>
      </x:c>
      <x:c r="M56" s="146" t="str">
        <x:f>IF(A56="","",IF(K56=0,0,MIN(1,L56/K56)))</x:f>
      </x:c>
      <x:c r="N56" s="126" t="str">
        <x:f>IF(A56="","",IF(COUNTIFS('Overrides &amp; Renewals'!$B$6:$B$205,B56,'Overrides &amp; Renewals'!$C$6:$C$205,D56,'Overrides &amp; Renewals'!$O$6:$O$205,"CURRENT")&gt;0,"YES","NO"))</x:f>
      </x:c>
      <x:c r="O56" s="126" t="str">
        <x:f>IF(A56="","",IF(AND(G56="Yes",H56="Yes",I56="Yes",J56="Yes",OR(M56&gt;=1,N56="YES")),"ELIGIBLE - NATIONAL REVIEW", "HOLD"))</x:f>
      </x:c>
      <x:c r="P56" s="126" t="str">
        <x:f>IF(A56="","",IF(G56&lt;&gt;"Yes","Officer agreement",IF(H56&lt;&gt;"Yes","Anti-hazing acknowledgment",IF(I56&lt;&gt;"Yes","Safety acknowledgment",IF(J56&lt;&gt;"Yes","Privacy / access acknowledgment",IF(AND(M56&lt;1,N56&lt;&gt;"YES"),"Required training","Ready for National review"))))))</x:f>
      </x:c>
      <x:c r="Q56" s="114"/>
      <x:c r="R56" s="115"/>
      <x:c r="S56" s="134"/>
      <x:c r="T56" s="134"/>
      <x:c r="U56" s="117"/>
    </x:row>
    <x:row r="57">
      <x:c r="A57" s="114"/>
      <x:c r="B57" s="115"/>
      <x:c r="C57" s="115"/>
      <x:c r="D57" s="115"/>
      <x:c r="E57" s="115"/>
      <x:c r="F57" s="134"/>
      <x:c r="G57" s="115"/>
      <x:c r="H57" s="115"/>
      <x:c r="I57" s="115"/>
      <x:c r="J57" s="117"/>
      <x:c r="K57" s="126" t="str">
        <x:f>IF(A57="","",COUNTIFS('Role Requirements'!$A$6:$A$105,"All Officers",'Role Requirements'!$D$6:$D$105,"Yes")+COUNTIFS('Role Requirements'!$A$6:$A$105,D57,'Role Requirements'!$D$6:$D$105,"Yes"))</x:f>
      </x:c>
      <x:c r="L57" s="126" t="str">
        <x:f>IF(A57="","",SUMIFS('Completion Log'!$N$6:$N$505,'Completion Log'!$B$6:$B$505,B57,'Completion Log'!$D$6:$D$505,D57))</x:f>
      </x:c>
      <x:c r="M57" s="146" t="str">
        <x:f>IF(A57="","",IF(K57=0,0,MIN(1,L57/K57)))</x:f>
      </x:c>
      <x:c r="N57" s="126" t="str">
        <x:f>IF(A57="","",IF(COUNTIFS('Overrides &amp; Renewals'!$B$6:$B$205,B57,'Overrides &amp; Renewals'!$C$6:$C$205,D57,'Overrides &amp; Renewals'!$O$6:$O$205,"CURRENT")&gt;0,"YES","NO"))</x:f>
      </x:c>
      <x:c r="O57" s="126" t="str">
        <x:f>IF(A57="","",IF(AND(G57="Yes",H57="Yes",I57="Yes",J57="Yes",OR(M57&gt;=1,N57="YES")),"ELIGIBLE - NATIONAL REVIEW", "HOLD"))</x:f>
      </x:c>
      <x:c r="P57" s="126" t="str">
        <x:f>IF(A57="","",IF(G57&lt;&gt;"Yes","Officer agreement",IF(H57&lt;&gt;"Yes","Anti-hazing acknowledgment",IF(I57&lt;&gt;"Yes","Safety acknowledgment",IF(J57&lt;&gt;"Yes","Privacy / access acknowledgment",IF(AND(M57&lt;1,N57&lt;&gt;"YES"),"Required training","Ready for National review"))))))</x:f>
      </x:c>
      <x:c r="Q57" s="114"/>
      <x:c r="R57" s="115"/>
      <x:c r="S57" s="134"/>
      <x:c r="T57" s="134"/>
      <x:c r="U57" s="117"/>
    </x:row>
    <x:row r="58">
      <x:c r="A58" s="114"/>
      <x:c r="B58" s="115"/>
      <x:c r="C58" s="115"/>
      <x:c r="D58" s="115"/>
      <x:c r="E58" s="115"/>
      <x:c r="F58" s="134"/>
      <x:c r="G58" s="115"/>
      <x:c r="H58" s="115"/>
      <x:c r="I58" s="115"/>
      <x:c r="J58" s="117"/>
      <x:c r="K58" s="126" t="str">
        <x:f>IF(A58="","",COUNTIFS('Role Requirements'!$A$6:$A$105,"All Officers",'Role Requirements'!$D$6:$D$105,"Yes")+COUNTIFS('Role Requirements'!$A$6:$A$105,D58,'Role Requirements'!$D$6:$D$105,"Yes"))</x:f>
      </x:c>
      <x:c r="L58" s="126" t="str">
        <x:f>IF(A58="","",SUMIFS('Completion Log'!$N$6:$N$505,'Completion Log'!$B$6:$B$505,B58,'Completion Log'!$D$6:$D$505,D58))</x:f>
      </x:c>
      <x:c r="M58" s="146" t="str">
        <x:f>IF(A58="","",IF(K58=0,0,MIN(1,L58/K58)))</x:f>
      </x:c>
      <x:c r="N58" s="126" t="str">
        <x:f>IF(A58="","",IF(COUNTIFS('Overrides &amp; Renewals'!$B$6:$B$205,B58,'Overrides &amp; Renewals'!$C$6:$C$205,D58,'Overrides &amp; Renewals'!$O$6:$O$205,"CURRENT")&gt;0,"YES","NO"))</x:f>
      </x:c>
      <x:c r="O58" s="126" t="str">
        <x:f>IF(A58="","",IF(AND(G58="Yes",H58="Yes",I58="Yes",J58="Yes",OR(M58&gt;=1,N58="YES")),"ELIGIBLE - NATIONAL REVIEW", "HOLD"))</x:f>
      </x:c>
      <x:c r="P58" s="126" t="str">
        <x:f>IF(A58="","",IF(G58&lt;&gt;"Yes","Officer agreement",IF(H58&lt;&gt;"Yes","Anti-hazing acknowledgment",IF(I58&lt;&gt;"Yes","Safety acknowledgment",IF(J58&lt;&gt;"Yes","Privacy / access acknowledgment",IF(AND(M58&lt;1,N58&lt;&gt;"YES"),"Required training","Ready for National review"))))))</x:f>
      </x:c>
      <x:c r="Q58" s="114"/>
      <x:c r="R58" s="115"/>
      <x:c r="S58" s="134"/>
      <x:c r="T58" s="134"/>
      <x:c r="U58" s="117"/>
    </x:row>
    <x:row r="59">
      <x:c r="A59" s="114"/>
      <x:c r="B59" s="115"/>
      <x:c r="C59" s="115"/>
      <x:c r="D59" s="115"/>
      <x:c r="E59" s="115"/>
      <x:c r="F59" s="134"/>
      <x:c r="G59" s="115"/>
      <x:c r="H59" s="115"/>
      <x:c r="I59" s="115"/>
      <x:c r="J59" s="117"/>
      <x:c r="K59" s="126" t="str">
        <x:f>IF(A59="","",COUNTIFS('Role Requirements'!$A$6:$A$105,"All Officers",'Role Requirements'!$D$6:$D$105,"Yes")+COUNTIFS('Role Requirements'!$A$6:$A$105,D59,'Role Requirements'!$D$6:$D$105,"Yes"))</x:f>
      </x:c>
      <x:c r="L59" s="126" t="str">
        <x:f>IF(A59="","",SUMIFS('Completion Log'!$N$6:$N$505,'Completion Log'!$B$6:$B$505,B59,'Completion Log'!$D$6:$D$505,D59))</x:f>
      </x:c>
      <x:c r="M59" s="146" t="str">
        <x:f>IF(A59="","",IF(K59=0,0,MIN(1,L59/K59)))</x:f>
      </x:c>
      <x:c r="N59" s="126" t="str">
        <x:f>IF(A59="","",IF(COUNTIFS('Overrides &amp; Renewals'!$B$6:$B$205,B59,'Overrides &amp; Renewals'!$C$6:$C$205,D59,'Overrides &amp; Renewals'!$O$6:$O$205,"CURRENT")&gt;0,"YES","NO"))</x:f>
      </x:c>
      <x:c r="O59" s="126" t="str">
        <x:f>IF(A59="","",IF(AND(G59="Yes",H59="Yes",I59="Yes",J59="Yes",OR(M59&gt;=1,N59="YES")),"ELIGIBLE - NATIONAL REVIEW", "HOLD"))</x:f>
      </x:c>
      <x:c r="P59" s="126" t="str">
        <x:f>IF(A59="","",IF(G59&lt;&gt;"Yes","Officer agreement",IF(H59&lt;&gt;"Yes","Anti-hazing acknowledgment",IF(I59&lt;&gt;"Yes","Safety acknowledgment",IF(J59&lt;&gt;"Yes","Privacy / access acknowledgment",IF(AND(M59&lt;1,N59&lt;&gt;"YES"),"Required training","Ready for National review"))))))</x:f>
      </x:c>
      <x:c r="Q59" s="114"/>
      <x:c r="R59" s="115"/>
      <x:c r="S59" s="134"/>
      <x:c r="T59" s="134"/>
      <x:c r="U59" s="117"/>
    </x:row>
    <x:row r="60">
      <x:c r="A60" s="114"/>
      <x:c r="B60" s="115"/>
      <x:c r="C60" s="115"/>
      <x:c r="D60" s="115"/>
      <x:c r="E60" s="115"/>
      <x:c r="F60" s="134"/>
      <x:c r="G60" s="115"/>
      <x:c r="H60" s="115"/>
      <x:c r="I60" s="115"/>
      <x:c r="J60" s="117"/>
      <x:c r="K60" s="126" t="str">
        <x:f>IF(A60="","",COUNTIFS('Role Requirements'!$A$6:$A$105,"All Officers",'Role Requirements'!$D$6:$D$105,"Yes")+COUNTIFS('Role Requirements'!$A$6:$A$105,D60,'Role Requirements'!$D$6:$D$105,"Yes"))</x:f>
      </x:c>
      <x:c r="L60" s="126" t="str">
        <x:f>IF(A60="","",SUMIFS('Completion Log'!$N$6:$N$505,'Completion Log'!$B$6:$B$505,B60,'Completion Log'!$D$6:$D$505,D60))</x:f>
      </x:c>
      <x:c r="M60" s="146" t="str">
        <x:f>IF(A60="","",IF(K60=0,0,MIN(1,L60/K60)))</x:f>
      </x:c>
      <x:c r="N60" s="126" t="str">
        <x:f>IF(A60="","",IF(COUNTIFS('Overrides &amp; Renewals'!$B$6:$B$205,B60,'Overrides &amp; Renewals'!$C$6:$C$205,D60,'Overrides &amp; Renewals'!$O$6:$O$205,"CURRENT")&gt;0,"YES","NO"))</x:f>
      </x:c>
      <x:c r="O60" s="126" t="str">
        <x:f>IF(A60="","",IF(AND(G60="Yes",H60="Yes",I60="Yes",J60="Yes",OR(M60&gt;=1,N60="YES")),"ELIGIBLE - NATIONAL REVIEW", "HOLD"))</x:f>
      </x:c>
      <x:c r="P60" s="126" t="str">
        <x:f>IF(A60="","",IF(G60&lt;&gt;"Yes","Officer agreement",IF(H60&lt;&gt;"Yes","Anti-hazing acknowledgment",IF(I60&lt;&gt;"Yes","Safety acknowledgment",IF(J60&lt;&gt;"Yes","Privacy / access acknowledgment",IF(AND(M60&lt;1,N60&lt;&gt;"YES"),"Required training","Ready for National review"))))))</x:f>
      </x:c>
      <x:c r="Q60" s="114"/>
      <x:c r="R60" s="115"/>
      <x:c r="S60" s="134"/>
      <x:c r="T60" s="134"/>
      <x:c r="U60" s="117"/>
    </x:row>
    <x:row r="61">
      <x:c r="A61" s="114"/>
      <x:c r="B61" s="115"/>
      <x:c r="C61" s="115"/>
      <x:c r="D61" s="115"/>
      <x:c r="E61" s="115"/>
      <x:c r="F61" s="134"/>
      <x:c r="G61" s="115"/>
      <x:c r="H61" s="115"/>
      <x:c r="I61" s="115"/>
      <x:c r="J61" s="117"/>
      <x:c r="K61" s="126" t="str">
        <x:f>IF(A61="","",COUNTIFS('Role Requirements'!$A$6:$A$105,"All Officers",'Role Requirements'!$D$6:$D$105,"Yes")+COUNTIFS('Role Requirements'!$A$6:$A$105,D61,'Role Requirements'!$D$6:$D$105,"Yes"))</x:f>
      </x:c>
      <x:c r="L61" s="126" t="str">
        <x:f>IF(A61="","",SUMIFS('Completion Log'!$N$6:$N$505,'Completion Log'!$B$6:$B$505,B61,'Completion Log'!$D$6:$D$505,D61))</x:f>
      </x:c>
      <x:c r="M61" s="146" t="str">
        <x:f>IF(A61="","",IF(K61=0,0,MIN(1,L61/K61)))</x:f>
      </x:c>
      <x:c r="N61" s="126" t="str">
        <x:f>IF(A61="","",IF(COUNTIFS('Overrides &amp; Renewals'!$B$6:$B$205,B61,'Overrides &amp; Renewals'!$C$6:$C$205,D61,'Overrides &amp; Renewals'!$O$6:$O$205,"CURRENT")&gt;0,"YES","NO"))</x:f>
      </x:c>
      <x:c r="O61" s="126" t="str">
        <x:f>IF(A61="","",IF(AND(G61="Yes",H61="Yes",I61="Yes",J61="Yes",OR(M61&gt;=1,N61="YES")),"ELIGIBLE - NATIONAL REVIEW", "HOLD"))</x:f>
      </x:c>
      <x:c r="P61" s="126" t="str">
        <x:f>IF(A61="","",IF(G61&lt;&gt;"Yes","Officer agreement",IF(H61&lt;&gt;"Yes","Anti-hazing acknowledgment",IF(I61&lt;&gt;"Yes","Safety acknowledgment",IF(J61&lt;&gt;"Yes","Privacy / access acknowledgment",IF(AND(M61&lt;1,N61&lt;&gt;"YES"),"Required training","Ready for National review"))))))</x:f>
      </x:c>
      <x:c r="Q61" s="114"/>
      <x:c r="R61" s="115"/>
      <x:c r="S61" s="134"/>
      <x:c r="T61" s="134"/>
      <x:c r="U61" s="117"/>
    </x:row>
    <x:row r="62">
      <x:c r="A62" s="114"/>
      <x:c r="B62" s="115"/>
      <x:c r="C62" s="115"/>
      <x:c r="D62" s="115"/>
      <x:c r="E62" s="115"/>
      <x:c r="F62" s="134"/>
      <x:c r="G62" s="115"/>
      <x:c r="H62" s="115"/>
      <x:c r="I62" s="115"/>
      <x:c r="J62" s="117"/>
      <x:c r="K62" s="126" t="str">
        <x:f>IF(A62="","",COUNTIFS('Role Requirements'!$A$6:$A$105,"All Officers",'Role Requirements'!$D$6:$D$105,"Yes")+COUNTIFS('Role Requirements'!$A$6:$A$105,D62,'Role Requirements'!$D$6:$D$105,"Yes"))</x:f>
      </x:c>
      <x:c r="L62" s="126" t="str">
        <x:f>IF(A62="","",SUMIFS('Completion Log'!$N$6:$N$505,'Completion Log'!$B$6:$B$505,B62,'Completion Log'!$D$6:$D$505,D62))</x:f>
      </x:c>
      <x:c r="M62" s="146" t="str">
        <x:f>IF(A62="","",IF(K62=0,0,MIN(1,L62/K62)))</x:f>
      </x:c>
      <x:c r="N62" s="126" t="str">
        <x:f>IF(A62="","",IF(COUNTIFS('Overrides &amp; Renewals'!$B$6:$B$205,B62,'Overrides &amp; Renewals'!$C$6:$C$205,D62,'Overrides &amp; Renewals'!$O$6:$O$205,"CURRENT")&gt;0,"YES","NO"))</x:f>
      </x:c>
      <x:c r="O62" s="126" t="str">
        <x:f>IF(A62="","",IF(AND(G62="Yes",H62="Yes",I62="Yes",J62="Yes",OR(M62&gt;=1,N62="YES")),"ELIGIBLE - NATIONAL REVIEW", "HOLD"))</x:f>
      </x:c>
      <x:c r="P62" s="126" t="str">
        <x:f>IF(A62="","",IF(G62&lt;&gt;"Yes","Officer agreement",IF(H62&lt;&gt;"Yes","Anti-hazing acknowledgment",IF(I62&lt;&gt;"Yes","Safety acknowledgment",IF(J62&lt;&gt;"Yes","Privacy / access acknowledgment",IF(AND(M62&lt;1,N62&lt;&gt;"YES"),"Required training","Ready for National review"))))))</x:f>
      </x:c>
      <x:c r="Q62" s="114"/>
      <x:c r="R62" s="115"/>
      <x:c r="S62" s="134"/>
      <x:c r="T62" s="134"/>
      <x:c r="U62" s="117"/>
    </x:row>
    <x:row r="63">
      <x:c r="A63" s="114"/>
      <x:c r="B63" s="115"/>
      <x:c r="C63" s="115"/>
      <x:c r="D63" s="115"/>
      <x:c r="E63" s="115"/>
      <x:c r="F63" s="134"/>
      <x:c r="G63" s="115"/>
      <x:c r="H63" s="115"/>
      <x:c r="I63" s="115"/>
      <x:c r="J63" s="117"/>
      <x:c r="K63" s="126" t="str">
        <x:f>IF(A63="","",COUNTIFS('Role Requirements'!$A$6:$A$105,"All Officers",'Role Requirements'!$D$6:$D$105,"Yes")+COUNTIFS('Role Requirements'!$A$6:$A$105,D63,'Role Requirements'!$D$6:$D$105,"Yes"))</x:f>
      </x:c>
      <x:c r="L63" s="126" t="str">
        <x:f>IF(A63="","",SUMIFS('Completion Log'!$N$6:$N$505,'Completion Log'!$B$6:$B$505,B63,'Completion Log'!$D$6:$D$505,D63))</x:f>
      </x:c>
      <x:c r="M63" s="146" t="str">
        <x:f>IF(A63="","",IF(K63=0,0,MIN(1,L63/K63)))</x:f>
      </x:c>
      <x:c r="N63" s="126" t="str">
        <x:f>IF(A63="","",IF(COUNTIFS('Overrides &amp; Renewals'!$B$6:$B$205,B63,'Overrides &amp; Renewals'!$C$6:$C$205,D63,'Overrides &amp; Renewals'!$O$6:$O$205,"CURRENT")&gt;0,"YES","NO"))</x:f>
      </x:c>
      <x:c r="O63" s="126" t="str">
        <x:f>IF(A63="","",IF(AND(G63="Yes",H63="Yes",I63="Yes",J63="Yes",OR(M63&gt;=1,N63="YES")),"ELIGIBLE - NATIONAL REVIEW", "HOLD"))</x:f>
      </x:c>
      <x:c r="P63" s="126" t="str">
        <x:f>IF(A63="","",IF(G63&lt;&gt;"Yes","Officer agreement",IF(H63&lt;&gt;"Yes","Anti-hazing acknowledgment",IF(I63&lt;&gt;"Yes","Safety acknowledgment",IF(J63&lt;&gt;"Yes","Privacy / access acknowledgment",IF(AND(M63&lt;1,N63&lt;&gt;"YES"),"Required training","Ready for National review"))))))</x:f>
      </x:c>
      <x:c r="Q63" s="114"/>
      <x:c r="R63" s="115"/>
      <x:c r="S63" s="134"/>
      <x:c r="T63" s="134"/>
      <x:c r="U63" s="117"/>
    </x:row>
    <x:row r="64">
      <x:c r="A64" s="114"/>
      <x:c r="B64" s="115"/>
      <x:c r="C64" s="115"/>
      <x:c r="D64" s="115"/>
      <x:c r="E64" s="115"/>
      <x:c r="F64" s="134"/>
      <x:c r="G64" s="115"/>
      <x:c r="H64" s="115"/>
      <x:c r="I64" s="115"/>
      <x:c r="J64" s="117"/>
      <x:c r="K64" s="126" t="str">
        <x:f>IF(A64="","",COUNTIFS('Role Requirements'!$A$6:$A$105,"All Officers",'Role Requirements'!$D$6:$D$105,"Yes")+COUNTIFS('Role Requirements'!$A$6:$A$105,D64,'Role Requirements'!$D$6:$D$105,"Yes"))</x:f>
      </x:c>
      <x:c r="L64" s="126" t="str">
        <x:f>IF(A64="","",SUMIFS('Completion Log'!$N$6:$N$505,'Completion Log'!$B$6:$B$505,B64,'Completion Log'!$D$6:$D$505,D64))</x:f>
      </x:c>
      <x:c r="M64" s="146" t="str">
        <x:f>IF(A64="","",IF(K64=0,0,MIN(1,L64/K64)))</x:f>
      </x:c>
      <x:c r="N64" s="126" t="str">
        <x:f>IF(A64="","",IF(COUNTIFS('Overrides &amp; Renewals'!$B$6:$B$205,B64,'Overrides &amp; Renewals'!$C$6:$C$205,D64,'Overrides &amp; Renewals'!$O$6:$O$205,"CURRENT")&gt;0,"YES","NO"))</x:f>
      </x:c>
      <x:c r="O64" s="126" t="str">
        <x:f>IF(A64="","",IF(AND(G64="Yes",H64="Yes",I64="Yes",J64="Yes",OR(M64&gt;=1,N64="YES")),"ELIGIBLE - NATIONAL REVIEW", "HOLD"))</x:f>
      </x:c>
      <x:c r="P64" s="126" t="str">
        <x:f>IF(A64="","",IF(G64&lt;&gt;"Yes","Officer agreement",IF(H64&lt;&gt;"Yes","Anti-hazing acknowledgment",IF(I64&lt;&gt;"Yes","Safety acknowledgment",IF(J64&lt;&gt;"Yes","Privacy / access acknowledgment",IF(AND(M64&lt;1,N64&lt;&gt;"YES"),"Required training","Ready for National review"))))))</x:f>
      </x:c>
      <x:c r="Q64" s="114"/>
      <x:c r="R64" s="115"/>
      <x:c r="S64" s="134"/>
      <x:c r="T64" s="134"/>
      <x:c r="U64" s="117"/>
    </x:row>
    <x:row r="65">
      <x:c r="A65" s="114"/>
      <x:c r="B65" s="115"/>
      <x:c r="C65" s="115"/>
      <x:c r="D65" s="115"/>
      <x:c r="E65" s="115"/>
      <x:c r="F65" s="134"/>
      <x:c r="G65" s="115"/>
      <x:c r="H65" s="115"/>
      <x:c r="I65" s="115"/>
      <x:c r="J65" s="117"/>
      <x:c r="K65" s="126" t="str">
        <x:f>IF(A65="","",COUNTIFS('Role Requirements'!$A$6:$A$105,"All Officers",'Role Requirements'!$D$6:$D$105,"Yes")+COUNTIFS('Role Requirements'!$A$6:$A$105,D65,'Role Requirements'!$D$6:$D$105,"Yes"))</x:f>
      </x:c>
      <x:c r="L65" s="126" t="str">
        <x:f>IF(A65="","",SUMIFS('Completion Log'!$N$6:$N$505,'Completion Log'!$B$6:$B$505,B65,'Completion Log'!$D$6:$D$505,D65))</x:f>
      </x:c>
      <x:c r="M65" s="146" t="str">
        <x:f>IF(A65="","",IF(K65=0,0,MIN(1,L65/K65)))</x:f>
      </x:c>
      <x:c r="N65" s="126" t="str">
        <x:f>IF(A65="","",IF(COUNTIFS('Overrides &amp; Renewals'!$B$6:$B$205,B65,'Overrides &amp; Renewals'!$C$6:$C$205,D65,'Overrides &amp; Renewals'!$O$6:$O$205,"CURRENT")&gt;0,"YES","NO"))</x:f>
      </x:c>
      <x:c r="O65" s="126" t="str">
        <x:f>IF(A65="","",IF(AND(G65="Yes",H65="Yes",I65="Yes",J65="Yes",OR(M65&gt;=1,N65="YES")),"ELIGIBLE - NATIONAL REVIEW", "HOLD"))</x:f>
      </x:c>
      <x:c r="P65" s="126" t="str">
        <x:f>IF(A65="","",IF(G65&lt;&gt;"Yes","Officer agreement",IF(H65&lt;&gt;"Yes","Anti-hazing acknowledgment",IF(I65&lt;&gt;"Yes","Safety acknowledgment",IF(J65&lt;&gt;"Yes","Privacy / access acknowledgment",IF(AND(M65&lt;1,N65&lt;&gt;"YES"),"Required training","Ready for National review"))))))</x:f>
      </x:c>
      <x:c r="Q65" s="114"/>
      <x:c r="R65" s="115"/>
      <x:c r="S65" s="134"/>
      <x:c r="T65" s="134"/>
      <x:c r="U65" s="117"/>
    </x:row>
    <x:row r="66">
      <x:c r="A66" s="114"/>
      <x:c r="B66" s="115"/>
      <x:c r="C66" s="115"/>
      <x:c r="D66" s="115"/>
      <x:c r="E66" s="115"/>
      <x:c r="F66" s="134"/>
      <x:c r="G66" s="115"/>
      <x:c r="H66" s="115"/>
      <x:c r="I66" s="115"/>
      <x:c r="J66" s="117"/>
      <x:c r="K66" s="126" t="str">
        <x:f>IF(A66="","",COUNTIFS('Role Requirements'!$A$6:$A$105,"All Officers",'Role Requirements'!$D$6:$D$105,"Yes")+COUNTIFS('Role Requirements'!$A$6:$A$105,D66,'Role Requirements'!$D$6:$D$105,"Yes"))</x:f>
      </x:c>
      <x:c r="L66" s="126" t="str">
        <x:f>IF(A66="","",SUMIFS('Completion Log'!$N$6:$N$505,'Completion Log'!$B$6:$B$505,B66,'Completion Log'!$D$6:$D$505,D66))</x:f>
      </x:c>
      <x:c r="M66" s="146" t="str">
        <x:f>IF(A66="","",IF(K66=0,0,MIN(1,L66/K66)))</x:f>
      </x:c>
      <x:c r="N66" s="126" t="str">
        <x:f>IF(A66="","",IF(COUNTIFS('Overrides &amp; Renewals'!$B$6:$B$205,B66,'Overrides &amp; Renewals'!$C$6:$C$205,D66,'Overrides &amp; Renewals'!$O$6:$O$205,"CURRENT")&gt;0,"YES","NO"))</x:f>
      </x:c>
      <x:c r="O66" s="126" t="str">
        <x:f>IF(A66="","",IF(AND(G66="Yes",H66="Yes",I66="Yes",J66="Yes",OR(M66&gt;=1,N66="YES")),"ELIGIBLE - NATIONAL REVIEW", "HOLD"))</x:f>
      </x:c>
      <x:c r="P66" s="126" t="str">
        <x:f>IF(A66="","",IF(G66&lt;&gt;"Yes","Officer agreement",IF(H66&lt;&gt;"Yes","Anti-hazing acknowledgment",IF(I66&lt;&gt;"Yes","Safety acknowledgment",IF(J66&lt;&gt;"Yes","Privacy / access acknowledgment",IF(AND(M66&lt;1,N66&lt;&gt;"YES"),"Required training","Ready for National review"))))))</x:f>
      </x:c>
      <x:c r="Q66" s="114"/>
      <x:c r="R66" s="115"/>
      <x:c r="S66" s="134"/>
      <x:c r="T66" s="134"/>
      <x:c r="U66" s="117"/>
    </x:row>
    <x:row r="67">
      <x:c r="A67" s="114"/>
      <x:c r="B67" s="115"/>
      <x:c r="C67" s="115"/>
      <x:c r="D67" s="115"/>
      <x:c r="E67" s="115"/>
      <x:c r="F67" s="134"/>
      <x:c r="G67" s="115"/>
      <x:c r="H67" s="115"/>
      <x:c r="I67" s="115"/>
      <x:c r="J67" s="117"/>
      <x:c r="K67" s="126" t="str">
        <x:f>IF(A67="","",COUNTIFS('Role Requirements'!$A$6:$A$105,"All Officers",'Role Requirements'!$D$6:$D$105,"Yes")+COUNTIFS('Role Requirements'!$A$6:$A$105,D67,'Role Requirements'!$D$6:$D$105,"Yes"))</x:f>
      </x:c>
      <x:c r="L67" s="126" t="str">
        <x:f>IF(A67="","",SUMIFS('Completion Log'!$N$6:$N$505,'Completion Log'!$B$6:$B$505,B67,'Completion Log'!$D$6:$D$505,D67))</x:f>
      </x:c>
      <x:c r="M67" s="146" t="str">
        <x:f>IF(A67="","",IF(K67=0,0,MIN(1,L67/K67)))</x:f>
      </x:c>
      <x:c r="N67" s="126" t="str">
        <x:f>IF(A67="","",IF(COUNTIFS('Overrides &amp; Renewals'!$B$6:$B$205,B67,'Overrides &amp; Renewals'!$C$6:$C$205,D67,'Overrides &amp; Renewals'!$O$6:$O$205,"CURRENT")&gt;0,"YES","NO"))</x:f>
      </x:c>
      <x:c r="O67" s="126" t="str">
        <x:f>IF(A67="","",IF(AND(G67="Yes",H67="Yes",I67="Yes",J67="Yes",OR(M67&gt;=1,N67="YES")),"ELIGIBLE - NATIONAL REVIEW", "HOLD"))</x:f>
      </x:c>
      <x:c r="P67" s="126" t="str">
        <x:f>IF(A67="","",IF(G67&lt;&gt;"Yes","Officer agreement",IF(H67&lt;&gt;"Yes","Anti-hazing acknowledgment",IF(I67&lt;&gt;"Yes","Safety acknowledgment",IF(J67&lt;&gt;"Yes","Privacy / access acknowledgment",IF(AND(M67&lt;1,N67&lt;&gt;"YES"),"Required training","Ready for National review"))))))</x:f>
      </x:c>
      <x:c r="Q67" s="114"/>
      <x:c r="R67" s="115"/>
      <x:c r="S67" s="134"/>
      <x:c r="T67" s="134"/>
      <x:c r="U67" s="117"/>
    </x:row>
    <x:row r="68">
      <x:c r="A68" s="114"/>
      <x:c r="B68" s="115"/>
      <x:c r="C68" s="115"/>
      <x:c r="D68" s="115"/>
      <x:c r="E68" s="115"/>
      <x:c r="F68" s="134"/>
      <x:c r="G68" s="115"/>
      <x:c r="H68" s="115"/>
      <x:c r="I68" s="115"/>
      <x:c r="J68" s="117"/>
      <x:c r="K68" s="126" t="str">
        <x:f>IF(A68="","",COUNTIFS('Role Requirements'!$A$6:$A$105,"All Officers",'Role Requirements'!$D$6:$D$105,"Yes")+COUNTIFS('Role Requirements'!$A$6:$A$105,D68,'Role Requirements'!$D$6:$D$105,"Yes"))</x:f>
      </x:c>
      <x:c r="L68" s="126" t="str">
        <x:f>IF(A68="","",SUMIFS('Completion Log'!$N$6:$N$505,'Completion Log'!$B$6:$B$505,B68,'Completion Log'!$D$6:$D$505,D68))</x:f>
      </x:c>
      <x:c r="M68" s="146" t="str">
        <x:f>IF(A68="","",IF(K68=0,0,MIN(1,L68/K68)))</x:f>
      </x:c>
      <x:c r="N68" s="126" t="str">
        <x:f>IF(A68="","",IF(COUNTIFS('Overrides &amp; Renewals'!$B$6:$B$205,B68,'Overrides &amp; Renewals'!$C$6:$C$205,D68,'Overrides &amp; Renewals'!$O$6:$O$205,"CURRENT")&gt;0,"YES","NO"))</x:f>
      </x:c>
      <x:c r="O68" s="126" t="str">
        <x:f>IF(A68="","",IF(AND(G68="Yes",H68="Yes",I68="Yes",J68="Yes",OR(M68&gt;=1,N68="YES")),"ELIGIBLE - NATIONAL REVIEW", "HOLD"))</x:f>
      </x:c>
      <x:c r="P68" s="126" t="str">
        <x:f>IF(A68="","",IF(G68&lt;&gt;"Yes","Officer agreement",IF(H68&lt;&gt;"Yes","Anti-hazing acknowledgment",IF(I68&lt;&gt;"Yes","Safety acknowledgment",IF(J68&lt;&gt;"Yes","Privacy / access acknowledgment",IF(AND(M68&lt;1,N68&lt;&gt;"YES"),"Required training","Ready for National review"))))))</x:f>
      </x:c>
      <x:c r="Q68" s="114"/>
      <x:c r="R68" s="115"/>
      <x:c r="S68" s="134"/>
      <x:c r="T68" s="134"/>
      <x:c r="U68" s="117"/>
    </x:row>
    <x:row r="69">
      <x:c r="A69" s="114"/>
      <x:c r="B69" s="115"/>
      <x:c r="C69" s="115"/>
      <x:c r="D69" s="115"/>
      <x:c r="E69" s="115"/>
      <x:c r="F69" s="134"/>
      <x:c r="G69" s="115"/>
      <x:c r="H69" s="115"/>
      <x:c r="I69" s="115"/>
      <x:c r="J69" s="117"/>
      <x:c r="K69" s="126" t="str">
        <x:f>IF(A69="","",COUNTIFS('Role Requirements'!$A$6:$A$105,"All Officers",'Role Requirements'!$D$6:$D$105,"Yes")+COUNTIFS('Role Requirements'!$A$6:$A$105,D69,'Role Requirements'!$D$6:$D$105,"Yes"))</x:f>
      </x:c>
      <x:c r="L69" s="126" t="str">
        <x:f>IF(A69="","",SUMIFS('Completion Log'!$N$6:$N$505,'Completion Log'!$B$6:$B$505,B69,'Completion Log'!$D$6:$D$505,D69))</x:f>
      </x:c>
      <x:c r="M69" s="146" t="str">
        <x:f>IF(A69="","",IF(K69=0,0,MIN(1,L69/K69)))</x:f>
      </x:c>
      <x:c r="N69" s="126" t="str">
        <x:f>IF(A69="","",IF(COUNTIFS('Overrides &amp; Renewals'!$B$6:$B$205,B69,'Overrides &amp; Renewals'!$C$6:$C$205,D69,'Overrides &amp; Renewals'!$O$6:$O$205,"CURRENT")&gt;0,"YES","NO"))</x:f>
      </x:c>
      <x:c r="O69" s="126" t="str">
        <x:f>IF(A69="","",IF(AND(G69="Yes",H69="Yes",I69="Yes",J69="Yes",OR(M69&gt;=1,N69="YES")),"ELIGIBLE - NATIONAL REVIEW", "HOLD"))</x:f>
      </x:c>
      <x:c r="P69" s="126" t="str">
        <x:f>IF(A69="","",IF(G69&lt;&gt;"Yes","Officer agreement",IF(H69&lt;&gt;"Yes","Anti-hazing acknowledgment",IF(I69&lt;&gt;"Yes","Safety acknowledgment",IF(J69&lt;&gt;"Yes","Privacy / access acknowledgment",IF(AND(M69&lt;1,N69&lt;&gt;"YES"),"Required training","Ready for National review"))))))</x:f>
      </x:c>
      <x:c r="Q69" s="114"/>
      <x:c r="R69" s="115"/>
      <x:c r="S69" s="134"/>
      <x:c r="T69" s="134"/>
      <x:c r="U69" s="117"/>
    </x:row>
    <x:row r="70">
      <x:c r="A70" s="114"/>
      <x:c r="B70" s="115"/>
      <x:c r="C70" s="115"/>
      <x:c r="D70" s="115"/>
      <x:c r="E70" s="115"/>
      <x:c r="F70" s="134"/>
      <x:c r="G70" s="115"/>
      <x:c r="H70" s="115"/>
      <x:c r="I70" s="115"/>
      <x:c r="J70" s="117"/>
      <x:c r="K70" s="126" t="str">
        <x:f>IF(A70="","",COUNTIFS('Role Requirements'!$A$6:$A$105,"All Officers",'Role Requirements'!$D$6:$D$105,"Yes")+COUNTIFS('Role Requirements'!$A$6:$A$105,D70,'Role Requirements'!$D$6:$D$105,"Yes"))</x:f>
      </x:c>
      <x:c r="L70" s="126" t="str">
        <x:f>IF(A70="","",SUMIFS('Completion Log'!$N$6:$N$505,'Completion Log'!$B$6:$B$505,B70,'Completion Log'!$D$6:$D$505,D70))</x:f>
      </x:c>
      <x:c r="M70" s="146" t="str">
        <x:f>IF(A70="","",IF(K70=0,0,MIN(1,L70/K70)))</x:f>
      </x:c>
      <x:c r="N70" s="126" t="str">
        <x:f>IF(A70="","",IF(COUNTIFS('Overrides &amp; Renewals'!$B$6:$B$205,B70,'Overrides &amp; Renewals'!$C$6:$C$205,D70,'Overrides &amp; Renewals'!$O$6:$O$205,"CURRENT")&gt;0,"YES","NO"))</x:f>
      </x:c>
      <x:c r="O70" s="126" t="str">
        <x:f>IF(A70="","",IF(AND(G70="Yes",H70="Yes",I70="Yes",J70="Yes",OR(M70&gt;=1,N70="YES")),"ELIGIBLE - NATIONAL REVIEW", "HOLD"))</x:f>
      </x:c>
      <x:c r="P70" s="126" t="str">
        <x:f>IF(A70="","",IF(G70&lt;&gt;"Yes","Officer agreement",IF(H70&lt;&gt;"Yes","Anti-hazing acknowledgment",IF(I70&lt;&gt;"Yes","Safety acknowledgment",IF(J70&lt;&gt;"Yes","Privacy / access acknowledgment",IF(AND(M70&lt;1,N70&lt;&gt;"YES"),"Required training","Ready for National review"))))))</x:f>
      </x:c>
      <x:c r="Q70" s="114"/>
      <x:c r="R70" s="115"/>
      <x:c r="S70" s="134"/>
      <x:c r="T70" s="134"/>
      <x:c r="U70" s="117"/>
    </x:row>
    <x:row r="71">
      <x:c r="A71" s="114"/>
      <x:c r="B71" s="115"/>
      <x:c r="C71" s="115"/>
      <x:c r="D71" s="115"/>
      <x:c r="E71" s="115"/>
      <x:c r="F71" s="134"/>
      <x:c r="G71" s="115"/>
      <x:c r="H71" s="115"/>
      <x:c r="I71" s="115"/>
      <x:c r="J71" s="117"/>
      <x:c r="K71" s="126" t="str">
        <x:f>IF(A71="","",COUNTIFS('Role Requirements'!$A$6:$A$105,"All Officers",'Role Requirements'!$D$6:$D$105,"Yes")+COUNTIFS('Role Requirements'!$A$6:$A$105,D71,'Role Requirements'!$D$6:$D$105,"Yes"))</x:f>
      </x:c>
      <x:c r="L71" s="126" t="str">
        <x:f>IF(A71="","",SUMIFS('Completion Log'!$N$6:$N$505,'Completion Log'!$B$6:$B$505,B71,'Completion Log'!$D$6:$D$505,D71))</x:f>
      </x:c>
      <x:c r="M71" s="146" t="str">
        <x:f>IF(A71="","",IF(K71=0,0,MIN(1,L71/K71)))</x:f>
      </x:c>
      <x:c r="N71" s="126" t="str">
        <x:f>IF(A71="","",IF(COUNTIFS('Overrides &amp; Renewals'!$B$6:$B$205,B71,'Overrides &amp; Renewals'!$C$6:$C$205,D71,'Overrides &amp; Renewals'!$O$6:$O$205,"CURRENT")&gt;0,"YES","NO"))</x:f>
      </x:c>
      <x:c r="O71" s="126" t="str">
        <x:f>IF(A71="","",IF(AND(G71="Yes",H71="Yes",I71="Yes",J71="Yes",OR(M71&gt;=1,N71="YES")),"ELIGIBLE - NATIONAL REVIEW", "HOLD"))</x:f>
      </x:c>
      <x:c r="P71" s="126" t="str">
        <x:f>IF(A71="","",IF(G71&lt;&gt;"Yes","Officer agreement",IF(H71&lt;&gt;"Yes","Anti-hazing acknowledgment",IF(I71&lt;&gt;"Yes","Safety acknowledgment",IF(J71&lt;&gt;"Yes","Privacy / access acknowledgment",IF(AND(M71&lt;1,N71&lt;&gt;"YES"),"Required training","Ready for National review"))))))</x:f>
      </x:c>
      <x:c r="Q71" s="114"/>
      <x:c r="R71" s="115"/>
      <x:c r="S71" s="134"/>
      <x:c r="T71" s="134"/>
      <x:c r="U71" s="117"/>
    </x:row>
    <x:row r="72">
      <x:c r="A72" s="114"/>
      <x:c r="B72" s="115"/>
      <x:c r="C72" s="115"/>
      <x:c r="D72" s="115"/>
      <x:c r="E72" s="115"/>
      <x:c r="F72" s="134"/>
      <x:c r="G72" s="115"/>
      <x:c r="H72" s="115"/>
      <x:c r="I72" s="115"/>
      <x:c r="J72" s="117"/>
      <x:c r="K72" s="126" t="str">
        <x:f>IF(A72="","",COUNTIFS('Role Requirements'!$A$6:$A$105,"All Officers",'Role Requirements'!$D$6:$D$105,"Yes")+COUNTIFS('Role Requirements'!$A$6:$A$105,D72,'Role Requirements'!$D$6:$D$105,"Yes"))</x:f>
      </x:c>
      <x:c r="L72" s="126" t="str">
        <x:f>IF(A72="","",SUMIFS('Completion Log'!$N$6:$N$505,'Completion Log'!$B$6:$B$505,B72,'Completion Log'!$D$6:$D$505,D72))</x:f>
      </x:c>
      <x:c r="M72" s="146" t="str">
        <x:f>IF(A72="","",IF(K72=0,0,MIN(1,L72/K72)))</x:f>
      </x:c>
      <x:c r="N72" s="126" t="str">
        <x:f>IF(A72="","",IF(COUNTIFS('Overrides &amp; Renewals'!$B$6:$B$205,B72,'Overrides &amp; Renewals'!$C$6:$C$205,D72,'Overrides &amp; Renewals'!$O$6:$O$205,"CURRENT")&gt;0,"YES","NO"))</x:f>
      </x:c>
      <x:c r="O72" s="126" t="str">
        <x:f>IF(A72="","",IF(AND(G72="Yes",H72="Yes",I72="Yes",J72="Yes",OR(M72&gt;=1,N72="YES")),"ELIGIBLE - NATIONAL REVIEW", "HOLD"))</x:f>
      </x:c>
      <x:c r="P72" s="126" t="str">
        <x:f>IF(A72="","",IF(G72&lt;&gt;"Yes","Officer agreement",IF(H72&lt;&gt;"Yes","Anti-hazing acknowledgment",IF(I72&lt;&gt;"Yes","Safety acknowledgment",IF(J72&lt;&gt;"Yes","Privacy / access acknowledgment",IF(AND(M72&lt;1,N72&lt;&gt;"YES"),"Required training","Ready for National review"))))))</x:f>
      </x:c>
      <x:c r="Q72" s="114"/>
      <x:c r="R72" s="115"/>
      <x:c r="S72" s="134"/>
      <x:c r="T72" s="134"/>
      <x:c r="U72" s="117"/>
    </x:row>
    <x:row r="73">
      <x:c r="A73" s="114"/>
      <x:c r="B73" s="115"/>
      <x:c r="C73" s="115"/>
      <x:c r="D73" s="115"/>
      <x:c r="E73" s="115"/>
      <x:c r="F73" s="134"/>
      <x:c r="G73" s="115"/>
      <x:c r="H73" s="115"/>
      <x:c r="I73" s="115"/>
      <x:c r="J73" s="117"/>
      <x:c r="K73" s="126" t="str">
        <x:f>IF(A73="","",COUNTIFS('Role Requirements'!$A$6:$A$105,"All Officers",'Role Requirements'!$D$6:$D$105,"Yes")+COUNTIFS('Role Requirements'!$A$6:$A$105,D73,'Role Requirements'!$D$6:$D$105,"Yes"))</x:f>
      </x:c>
      <x:c r="L73" s="126" t="str">
        <x:f>IF(A73="","",SUMIFS('Completion Log'!$N$6:$N$505,'Completion Log'!$B$6:$B$505,B73,'Completion Log'!$D$6:$D$505,D73))</x:f>
      </x:c>
      <x:c r="M73" s="146" t="str">
        <x:f>IF(A73="","",IF(K73=0,0,MIN(1,L73/K73)))</x:f>
      </x:c>
      <x:c r="N73" s="126" t="str">
        <x:f>IF(A73="","",IF(COUNTIFS('Overrides &amp; Renewals'!$B$6:$B$205,B73,'Overrides &amp; Renewals'!$C$6:$C$205,D73,'Overrides &amp; Renewals'!$O$6:$O$205,"CURRENT")&gt;0,"YES","NO"))</x:f>
      </x:c>
      <x:c r="O73" s="126" t="str">
        <x:f>IF(A73="","",IF(AND(G73="Yes",H73="Yes",I73="Yes",J73="Yes",OR(M73&gt;=1,N73="YES")),"ELIGIBLE - NATIONAL REVIEW", "HOLD"))</x:f>
      </x:c>
      <x:c r="P73" s="126" t="str">
        <x:f>IF(A73="","",IF(G73&lt;&gt;"Yes","Officer agreement",IF(H73&lt;&gt;"Yes","Anti-hazing acknowledgment",IF(I73&lt;&gt;"Yes","Safety acknowledgment",IF(J73&lt;&gt;"Yes","Privacy / access acknowledgment",IF(AND(M73&lt;1,N73&lt;&gt;"YES"),"Required training","Ready for National review"))))))</x:f>
      </x:c>
      <x:c r="Q73" s="114"/>
      <x:c r="R73" s="115"/>
      <x:c r="S73" s="134"/>
      <x:c r="T73" s="134"/>
      <x:c r="U73" s="117"/>
    </x:row>
    <x:row r="74">
      <x:c r="A74" s="114"/>
      <x:c r="B74" s="115"/>
      <x:c r="C74" s="115"/>
      <x:c r="D74" s="115"/>
      <x:c r="E74" s="115"/>
      <x:c r="F74" s="134"/>
      <x:c r="G74" s="115"/>
      <x:c r="H74" s="115"/>
      <x:c r="I74" s="115"/>
      <x:c r="J74" s="117"/>
      <x:c r="K74" s="126" t="str">
        <x:f>IF(A74="","",COUNTIFS('Role Requirements'!$A$6:$A$105,"All Officers",'Role Requirements'!$D$6:$D$105,"Yes")+COUNTIFS('Role Requirements'!$A$6:$A$105,D74,'Role Requirements'!$D$6:$D$105,"Yes"))</x:f>
      </x:c>
      <x:c r="L74" s="126" t="str">
        <x:f>IF(A74="","",SUMIFS('Completion Log'!$N$6:$N$505,'Completion Log'!$B$6:$B$505,B74,'Completion Log'!$D$6:$D$505,D74))</x:f>
      </x:c>
      <x:c r="M74" s="146" t="str">
        <x:f>IF(A74="","",IF(K74=0,0,MIN(1,L74/K74)))</x:f>
      </x:c>
      <x:c r="N74" s="126" t="str">
        <x:f>IF(A74="","",IF(COUNTIFS('Overrides &amp; Renewals'!$B$6:$B$205,B74,'Overrides &amp; Renewals'!$C$6:$C$205,D74,'Overrides &amp; Renewals'!$O$6:$O$205,"CURRENT")&gt;0,"YES","NO"))</x:f>
      </x:c>
      <x:c r="O74" s="126" t="str">
        <x:f>IF(A74="","",IF(AND(G74="Yes",H74="Yes",I74="Yes",J74="Yes",OR(M74&gt;=1,N74="YES")),"ELIGIBLE - NATIONAL REVIEW", "HOLD"))</x:f>
      </x:c>
      <x:c r="P74" s="126" t="str">
        <x:f>IF(A74="","",IF(G74&lt;&gt;"Yes","Officer agreement",IF(H74&lt;&gt;"Yes","Anti-hazing acknowledgment",IF(I74&lt;&gt;"Yes","Safety acknowledgment",IF(J74&lt;&gt;"Yes","Privacy / access acknowledgment",IF(AND(M74&lt;1,N74&lt;&gt;"YES"),"Required training","Ready for National review"))))))</x:f>
      </x:c>
      <x:c r="Q74" s="114"/>
      <x:c r="R74" s="115"/>
      <x:c r="S74" s="134"/>
      <x:c r="T74" s="134"/>
      <x:c r="U74" s="117"/>
    </x:row>
    <x:row r="75">
      <x:c r="A75" s="114"/>
      <x:c r="B75" s="115"/>
      <x:c r="C75" s="115"/>
      <x:c r="D75" s="115"/>
      <x:c r="E75" s="115"/>
      <x:c r="F75" s="134"/>
      <x:c r="G75" s="115"/>
      <x:c r="H75" s="115"/>
      <x:c r="I75" s="115"/>
      <x:c r="J75" s="117"/>
      <x:c r="K75" s="126" t="str">
        <x:f>IF(A75="","",COUNTIFS('Role Requirements'!$A$6:$A$105,"All Officers",'Role Requirements'!$D$6:$D$105,"Yes")+COUNTIFS('Role Requirements'!$A$6:$A$105,D75,'Role Requirements'!$D$6:$D$105,"Yes"))</x:f>
      </x:c>
      <x:c r="L75" s="126" t="str">
        <x:f>IF(A75="","",SUMIFS('Completion Log'!$N$6:$N$505,'Completion Log'!$B$6:$B$505,B75,'Completion Log'!$D$6:$D$505,D75))</x:f>
      </x:c>
      <x:c r="M75" s="146" t="str">
        <x:f>IF(A75="","",IF(K75=0,0,MIN(1,L75/K75)))</x:f>
      </x:c>
      <x:c r="N75" s="126" t="str">
        <x:f>IF(A75="","",IF(COUNTIFS('Overrides &amp; Renewals'!$B$6:$B$205,B75,'Overrides &amp; Renewals'!$C$6:$C$205,D75,'Overrides &amp; Renewals'!$O$6:$O$205,"CURRENT")&gt;0,"YES","NO"))</x:f>
      </x:c>
      <x:c r="O75" s="126" t="str">
        <x:f>IF(A75="","",IF(AND(G75="Yes",H75="Yes",I75="Yes",J75="Yes",OR(M75&gt;=1,N75="YES")),"ELIGIBLE - NATIONAL REVIEW", "HOLD"))</x:f>
      </x:c>
      <x:c r="P75" s="126" t="str">
        <x:f>IF(A75="","",IF(G75&lt;&gt;"Yes","Officer agreement",IF(H75&lt;&gt;"Yes","Anti-hazing acknowledgment",IF(I75&lt;&gt;"Yes","Safety acknowledgment",IF(J75&lt;&gt;"Yes","Privacy / access acknowledgment",IF(AND(M75&lt;1,N75&lt;&gt;"YES"),"Required training","Ready for National review"))))))</x:f>
      </x:c>
      <x:c r="Q75" s="114"/>
      <x:c r="R75" s="115"/>
      <x:c r="S75" s="134"/>
      <x:c r="T75" s="134"/>
      <x:c r="U75" s="117"/>
    </x:row>
    <x:row r="76">
      <x:c r="A76" s="114"/>
      <x:c r="B76" s="115"/>
      <x:c r="C76" s="115"/>
      <x:c r="D76" s="115"/>
      <x:c r="E76" s="115"/>
      <x:c r="F76" s="134"/>
      <x:c r="G76" s="115"/>
      <x:c r="H76" s="115"/>
      <x:c r="I76" s="115"/>
      <x:c r="J76" s="117"/>
      <x:c r="K76" s="126" t="str">
        <x:f>IF(A76="","",COUNTIFS('Role Requirements'!$A$6:$A$105,"All Officers",'Role Requirements'!$D$6:$D$105,"Yes")+COUNTIFS('Role Requirements'!$A$6:$A$105,D76,'Role Requirements'!$D$6:$D$105,"Yes"))</x:f>
      </x:c>
      <x:c r="L76" s="126" t="str">
        <x:f>IF(A76="","",SUMIFS('Completion Log'!$N$6:$N$505,'Completion Log'!$B$6:$B$505,B76,'Completion Log'!$D$6:$D$505,D76))</x:f>
      </x:c>
      <x:c r="M76" s="146" t="str">
        <x:f>IF(A76="","",IF(K76=0,0,MIN(1,L76/K76)))</x:f>
      </x:c>
      <x:c r="N76" s="126" t="str">
        <x:f>IF(A76="","",IF(COUNTIFS('Overrides &amp; Renewals'!$B$6:$B$205,B76,'Overrides &amp; Renewals'!$C$6:$C$205,D76,'Overrides &amp; Renewals'!$O$6:$O$205,"CURRENT")&gt;0,"YES","NO"))</x:f>
      </x:c>
      <x:c r="O76" s="126" t="str">
        <x:f>IF(A76="","",IF(AND(G76="Yes",H76="Yes",I76="Yes",J76="Yes",OR(M76&gt;=1,N76="YES")),"ELIGIBLE - NATIONAL REVIEW", "HOLD"))</x:f>
      </x:c>
      <x:c r="P76" s="126" t="str">
        <x:f>IF(A76="","",IF(G76&lt;&gt;"Yes","Officer agreement",IF(H76&lt;&gt;"Yes","Anti-hazing acknowledgment",IF(I76&lt;&gt;"Yes","Safety acknowledgment",IF(J76&lt;&gt;"Yes","Privacy / access acknowledgment",IF(AND(M76&lt;1,N76&lt;&gt;"YES"),"Required training","Ready for National review"))))))</x:f>
      </x:c>
      <x:c r="Q76" s="114"/>
      <x:c r="R76" s="115"/>
      <x:c r="S76" s="134"/>
      <x:c r="T76" s="134"/>
      <x:c r="U76" s="117"/>
    </x:row>
    <x:row r="77">
      <x:c r="A77" s="114"/>
      <x:c r="B77" s="115"/>
      <x:c r="C77" s="115"/>
      <x:c r="D77" s="115"/>
      <x:c r="E77" s="115"/>
      <x:c r="F77" s="134"/>
      <x:c r="G77" s="115"/>
      <x:c r="H77" s="115"/>
      <x:c r="I77" s="115"/>
      <x:c r="J77" s="117"/>
      <x:c r="K77" s="126" t="str">
        <x:f>IF(A77="","",COUNTIFS('Role Requirements'!$A$6:$A$105,"All Officers",'Role Requirements'!$D$6:$D$105,"Yes")+COUNTIFS('Role Requirements'!$A$6:$A$105,D77,'Role Requirements'!$D$6:$D$105,"Yes"))</x:f>
      </x:c>
      <x:c r="L77" s="126" t="str">
        <x:f>IF(A77="","",SUMIFS('Completion Log'!$N$6:$N$505,'Completion Log'!$B$6:$B$505,B77,'Completion Log'!$D$6:$D$505,D77))</x:f>
      </x:c>
      <x:c r="M77" s="146" t="str">
        <x:f>IF(A77="","",IF(K77=0,0,MIN(1,L77/K77)))</x:f>
      </x:c>
      <x:c r="N77" s="126" t="str">
        <x:f>IF(A77="","",IF(COUNTIFS('Overrides &amp; Renewals'!$B$6:$B$205,B77,'Overrides &amp; Renewals'!$C$6:$C$205,D77,'Overrides &amp; Renewals'!$O$6:$O$205,"CURRENT")&gt;0,"YES","NO"))</x:f>
      </x:c>
      <x:c r="O77" s="126" t="str">
        <x:f>IF(A77="","",IF(AND(G77="Yes",H77="Yes",I77="Yes",J77="Yes",OR(M77&gt;=1,N77="YES")),"ELIGIBLE - NATIONAL REVIEW", "HOLD"))</x:f>
      </x:c>
      <x:c r="P77" s="126" t="str">
        <x:f>IF(A77="","",IF(G77&lt;&gt;"Yes","Officer agreement",IF(H77&lt;&gt;"Yes","Anti-hazing acknowledgment",IF(I77&lt;&gt;"Yes","Safety acknowledgment",IF(J77&lt;&gt;"Yes","Privacy / access acknowledgment",IF(AND(M77&lt;1,N77&lt;&gt;"YES"),"Required training","Ready for National review"))))))</x:f>
      </x:c>
      <x:c r="Q77" s="114"/>
      <x:c r="R77" s="115"/>
      <x:c r="S77" s="134"/>
      <x:c r="T77" s="134"/>
      <x:c r="U77" s="117"/>
    </x:row>
    <x:row r="78">
      <x:c r="A78" s="114"/>
      <x:c r="B78" s="115"/>
      <x:c r="C78" s="115"/>
      <x:c r="D78" s="115"/>
      <x:c r="E78" s="115"/>
      <x:c r="F78" s="134"/>
      <x:c r="G78" s="115"/>
      <x:c r="H78" s="115"/>
      <x:c r="I78" s="115"/>
      <x:c r="J78" s="117"/>
      <x:c r="K78" s="126" t="str">
        <x:f>IF(A78="","",COUNTIFS('Role Requirements'!$A$6:$A$105,"All Officers",'Role Requirements'!$D$6:$D$105,"Yes")+COUNTIFS('Role Requirements'!$A$6:$A$105,D78,'Role Requirements'!$D$6:$D$105,"Yes"))</x:f>
      </x:c>
      <x:c r="L78" s="126" t="str">
        <x:f>IF(A78="","",SUMIFS('Completion Log'!$N$6:$N$505,'Completion Log'!$B$6:$B$505,B78,'Completion Log'!$D$6:$D$505,D78))</x:f>
      </x:c>
      <x:c r="M78" s="146" t="str">
        <x:f>IF(A78="","",IF(K78=0,0,MIN(1,L78/K78)))</x:f>
      </x:c>
      <x:c r="N78" s="126" t="str">
        <x:f>IF(A78="","",IF(COUNTIFS('Overrides &amp; Renewals'!$B$6:$B$205,B78,'Overrides &amp; Renewals'!$C$6:$C$205,D78,'Overrides &amp; Renewals'!$O$6:$O$205,"CURRENT")&gt;0,"YES","NO"))</x:f>
      </x:c>
      <x:c r="O78" s="126" t="str">
        <x:f>IF(A78="","",IF(AND(G78="Yes",H78="Yes",I78="Yes",J78="Yes",OR(M78&gt;=1,N78="YES")),"ELIGIBLE - NATIONAL REVIEW", "HOLD"))</x:f>
      </x:c>
      <x:c r="P78" s="126" t="str">
        <x:f>IF(A78="","",IF(G78&lt;&gt;"Yes","Officer agreement",IF(H78&lt;&gt;"Yes","Anti-hazing acknowledgment",IF(I78&lt;&gt;"Yes","Safety acknowledgment",IF(J78&lt;&gt;"Yes","Privacy / access acknowledgment",IF(AND(M78&lt;1,N78&lt;&gt;"YES"),"Required training","Ready for National review"))))))</x:f>
      </x:c>
      <x:c r="Q78" s="114"/>
      <x:c r="R78" s="115"/>
      <x:c r="S78" s="134"/>
      <x:c r="T78" s="134"/>
      <x:c r="U78" s="117"/>
    </x:row>
    <x:row r="79">
      <x:c r="A79" s="114"/>
      <x:c r="B79" s="115"/>
      <x:c r="C79" s="115"/>
      <x:c r="D79" s="115"/>
      <x:c r="E79" s="115"/>
      <x:c r="F79" s="134"/>
      <x:c r="G79" s="115"/>
      <x:c r="H79" s="115"/>
      <x:c r="I79" s="115"/>
      <x:c r="J79" s="117"/>
      <x:c r="K79" s="126" t="str">
        <x:f>IF(A79="","",COUNTIFS('Role Requirements'!$A$6:$A$105,"All Officers",'Role Requirements'!$D$6:$D$105,"Yes")+COUNTIFS('Role Requirements'!$A$6:$A$105,D79,'Role Requirements'!$D$6:$D$105,"Yes"))</x:f>
      </x:c>
      <x:c r="L79" s="126" t="str">
        <x:f>IF(A79="","",SUMIFS('Completion Log'!$N$6:$N$505,'Completion Log'!$B$6:$B$505,B79,'Completion Log'!$D$6:$D$505,D79))</x:f>
      </x:c>
      <x:c r="M79" s="146" t="str">
        <x:f>IF(A79="","",IF(K79=0,0,MIN(1,L79/K79)))</x:f>
      </x:c>
      <x:c r="N79" s="126" t="str">
        <x:f>IF(A79="","",IF(COUNTIFS('Overrides &amp; Renewals'!$B$6:$B$205,B79,'Overrides &amp; Renewals'!$C$6:$C$205,D79,'Overrides &amp; Renewals'!$O$6:$O$205,"CURRENT")&gt;0,"YES","NO"))</x:f>
      </x:c>
      <x:c r="O79" s="126" t="str">
        <x:f>IF(A79="","",IF(AND(G79="Yes",H79="Yes",I79="Yes",J79="Yes",OR(M79&gt;=1,N79="YES")),"ELIGIBLE - NATIONAL REVIEW", "HOLD"))</x:f>
      </x:c>
      <x:c r="P79" s="126" t="str">
        <x:f>IF(A79="","",IF(G79&lt;&gt;"Yes","Officer agreement",IF(H79&lt;&gt;"Yes","Anti-hazing acknowledgment",IF(I79&lt;&gt;"Yes","Safety acknowledgment",IF(J79&lt;&gt;"Yes","Privacy / access acknowledgment",IF(AND(M79&lt;1,N79&lt;&gt;"YES"),"Required training","Ready for National review"))))))</x:f>
      </x:c>
      <x:c r="Q79" s="114"/>
      <x:c r="R79" s="115"/>
      <x:c r="S79" s="134"/>
      <x:c r="T79" s="134"/>
      <x:c r="U79" s="117"/>
    </x:row>
    <x:row r="80">
      <x:c r="A80" s="114"/>
      <x:c r="B80" s="115"/>
      <x:c r="C80" s="115"/>
      <x:c r="D80" s="115"/>
      <x:c r="E80" s="115"/>
      <x:c r="F80" s="134"/>
      <x:c r="G80" s="115"/>
      <x:c r="H80" s="115"/>
      <x:c r="I80" s="115"/>
      <x:c r="J80" s="117"/>
      <x:c r="K80" s="126" t="str">
        <x:f>IF(A80="","",COUNTIFS('Role Requirements'!$A$6:$A$105,"All Officers",'Role Requirements'!$D$6:$D$105,"Yes")+COUNTIFS('Role Requirements'!$A$6:$A$105,D80,'Role Requirements'!$D$6:$D$105,"Yes"))</x:f>
      </x:c>
      <x:c r="L80" s="126" t="str">
        <x:f>IF(A80="","",SUMIFS('Completion Log'!$N$6:$N$505,'Completion Log'!$B$6:$B$505,B80,'Completion Log'!$D$6:$D$505,D80))</x:f>
      </x:c>
      <x:c r="M80" s="146" t="str">
        <x:f>IF(A80="","",IF(K80=0,0,MIN(1,L80/K80)))</x:f>
      </x:c>
      <x:c r="N80" s="126" t="str">
        <x:f>IF(A80="","",IF(COUNTIFS('Overrides &amp; Renewals'!$B$6:$B$205,B80,'Overrides &amp; Renewals'!$C$6:$C$205,D80,'Overrides &amp; Renewals'!$O$6:$O$205,"CURRENT")&gt;0,"YES","NO"))</x:f>
      </x:c>
      <x:c r="O80" s="126" t="str">
        <x:f>IF(A80="","",IF(AND(G80="Yes",H80="Yes",I80="Yes",J80="Yes",OR(M80&gt;=1,N80="YES")),"ELIGIBLE - NATIONAL REVIEW", "HOLD"))</x:f>
      </x:c>
      <x:c r="P80" s="126" t="str">
        <x:f>IF(A80="","",IF(G80&lt;&gt;"Yes","Officer agreement",IF(H80&lt;&gt;"Yes","Anti-hazing acknowledgment",IF(I80&lt;&gt;"Yes","Safety acknowledgment",IF(J80&lt;&gt;"Yes","Privacy / access acknowledgment",IF(AND(M80&lt;1,N80&lt;&gt;"YES"),"Required training","Ready for National review"))))))</x:f>
      </x:c>
      <x:c r="Q80" s="114"/>
      <x:c r="R80" s="115"/>
      <x:c r="S80" s="134"/>
      <x:c r="T80" s="134"/>
      <x:c r="U80" s="117"/>
    </x:row>
    <x:row r="81">
      <x:c r="A81" s="114"/>
      <x:c r="B81" s="115"/>
      <x:c r="C81" s="115"/>
      <x:c r="D81" s="115"/>
      <x:c r="E81" s="115"/>
      <x:c r="F81" s="134"/>
      <x:c r="G81" s="115"/>
      <x:c r="H81" s="115"/>
      <x:c r="I81" s="115"/>
      <x:c r="J81" s="117"/>
      <x:c r="K81" s="126" t="str">
        <x:f>IF(A81="","",COUNTIFS('Role Requirements'!$A$6:$A$105,"All Officers",'Role Requirements'!$D$6:$D$105,"Yes")+COUNTIFS('Role Requirements'!$A$6:$A$105,D81,'Role Requirements'!$D$6:$D$105,"Yes"))</x:f>
      </x:c>
      <x:c r="L81" s="126" t="str">
        <x:f>IF(A81="","",SUMIFS('Completion Log'!$N$6:$N$505,'Completion Log'!$B$6:$B$505,B81,'Completion Log'!$D$6:$D$505,D81))</x:f>
      </x:c>
      <x:c r="M81" s="146" t="str">
        <x:f>IF(A81="","",IF(K81=0,0,MIN(1,L81/K81)))</x:f>
      </x:c>
      <x:c r="N81" s="126" t="str">
        <x:f>IF(A81="","",IF(COUNTIFS('Overrides &amp; Renewals'!$B$6:$B$205,B81,'Overrides &amp; Renewals'!$C$6:$C$205,D81,'Overrides &amp; Renewals'!$O$6:$O$205,"CURRENT")&gt;0,"YES","NO"))</x:f>
      </x:c>
      <x:c r="O81" s="126" t="str">
        <x:f>IF(A81="","",IF(AND(G81="Yes",H81="Yes",I81="Yes",J81="Yes",OR(M81&gt;=1,N81="YES")),"ELIGIBLE - NATIONAL REVIEW", "HOLD"))</x:f>
      </x:c>
      <x:c r="P81" s="126" t="str">
        <x:f>IF(A81="","",IF(G81&lt;&gt;"Yes","Officer agreement",IF(H81&lt;&gt;"Yes","Anti-hazing acknowledgment",IF(I81&lt;&gt;"Yes","Safety acknowledgment",IF(J81&lt;&gt;"Yes","Privacy / access acknowledgment",IF(AND(M81&lt;1,N81&lt;&gt;"YES"),"Required training","Ready for National review"))))))</x:f>
      </x:c>
      <x:c r="Q81" s="114"/>
      <x:c r="R81" s="115"/>
      <x:c r="S81" s="134"/>
      <x:c r="T81" s="134"/>
      <x:c r="U81" s="117"/>
    </x:row>
    <x:row r="82">
      <x:c r="A82" s="114"/>
      <x:c r="B82" s="115"/>
      <x:c r="C82" s="115"/>
      <x:c r="D82" s="115"/>
      <x:c r="E82" s="115"/>
      <x:c r="F82" s="134"/>
      <x:c r="G82" s="115"/>
      <x:c r="H82" s="115"/>
      <x:c r="I82" s="115"/>
      <x:c r="J82" s="117"/>
      <x:c r="K82" s="126" t="str">
        <x:f>IF(A82="","",COUNTIFS('Role Requirements'!$A$6:$A$105,"All Officers",'Role Requirements'!$D$6:$D$105,"Yes")+COUNTIFS('Role Requirements'!$A$6:$A$105,D82,'Role Requirements'!$D$6:$D$105,"Yes"))</x:f>
      </x:c>
      <x:c r="L82" s="126" t="str">
        <x:f>IF(A82="","",SUMIFS('Completion Log'!$N$6:$N$505,'Completion Log'!$B$6:$B$505,B82,'Completion Log'!$D$6:$D$505,D82))</x:f>
      </x:c>
      <x:c r="M82" s="146" t="str">
        <x:f>IF(A82="","",IF(K82=0,0,MIN(1,L82/K82)))</x:f>
      </x:c>
      <x:c r="N82" s="126" t="str">
        <x:f>IF(A82="","",IF(COUNTIFS('Overrides &amp; Renewals'!$B$6:$B$205,B82,'Overrides &amp; Renewals'!$C$6:$C$205,D82,'Overrides &amp; Renewals'!$O$6:$O$205,"CURRENT")&gt;0,"YES","NO"))</x:f>
      </x:c>
      <x:c r="O82" s="126" t="str">
        <x:f>IF(A82="","",IF(AND(G82="Yes",H82="Yes",I82="Yes",J82="Yes",OR(M82&gt;=1,N82="YES")),"ELIGIBLE - NATIONAL REVIEW", "HOLD"))</x:f>
      </x:c>
      <x:c r="P82" s="126" t="str">
        <x:f>IF(A82="","",IF(G82&lt;&gt;"Yes","Officer agreement",IF(H82&lt;&gt;"Yes","Anti-hazing acknowledgment",IF(I82&lt;&gt;"Yes","Safety acknowledgment",IF(J82&lt;&gt;"Yes","Privacy / access acknowledgment",IF(AND(M82&lt;1,N82&lt;&gt;"YES"),"Required training","Ready for National review"))))))</x:f>
      </x:c>
      <x:c r="Q82" s="114"/>
      <x:c r="R82" s="115"/>
      <x:c r="S82" s="134"/>
      <x:c r="T82" s="134"/>
      <x:c r="U82" s="117"/>
    </x:row>
    <x:row r="83">
      <x:c r="A83" s="114"/>
      <x:c r="B83" s="115"/>
      <x:c r="C83" s="115"/>
      <x:c r="D83" s="115"/>
      <x:c r="E83" s="115"/>
      <x:c r="F83" s="134"/>
      <x:c r="G83" s="115"/>
      <x:c r="H83" s="115"/>
      <x:c r="I83" s="115"/>
      <x:c r="J83" s="117"/>
      <x:c r="K83" s="126" t="str">
        <x:f>IF(A83="","",COUNTIFS('Role Requirements'!$A$6:$A$105,"All Officers",'Role Requirements'!$D$6:$D$105,"Yes")+COUNTIFS('Role Requirements'!$A$6:$A$105,D83,'Role Requirements'!$D$6:$D$105,"Yes"))</x:f>
      </x:c>
      <x:c r="L83" s="126" t="str">
        <x:f>IF(A83="","",SUMIFS('Completion Log'!$N$6:$N$505,'Completion Log'!$B$6:$B$505,B83,'Completion Log'!$D$6:$D$505,D83))</x:f>
      </x:c>
      <x:c r="M83" s="146" t="str">
        <x:f>IF(A83="","",IF(K83=0,0,MIN(1,L83/K83)))</x:f>
      </x:c>
      <x:c r="N83" s="126" t="str">
        <x:f>IF(A83="","",IF(COUNTIFS('Overrides &amp; Renewals'!$B$6:$B$205,B83,'Overrides &amp; Renewals'!$C$6:$C$205,D83,'Overrides &amp; Renewals'!$O$6:$O$205,"CURRENT")&gt;0,"YES","NO"))</x:f>
      </x:c>
      <x:c r="O83" s="126" t="str">
        <x:f>IF(A83="","",IF(AND(G83="Yes",H83="Yes",I83="Yes",J83="Yes",OR(M83&gt;=1,N83="YES")),"ELIGIBLE - NATIONAL REVIEW", "HOLD"))</x:f>
      </x:c>
      <x:c r="P83" s="126" t="str">
        <x:f>IF(A83="","",IF(G83&lt;&gt;"Yes","Officer agreement",IF(H83&lt;&gt;"Yes","Anti-hazing acknowledgment",IF(I83&lt;&gt;"Yes","Safety acknowledgment",IF(J83&lt;&gt;"Yes","Privacy / access acknowledgment",IF(AND(M83&lt;1,N83&lt;&gt;"YES"),"Required training","Ready for National review"))))))</x:f>
      </x:c>
      <x:c r="Q83" s="114"/>
      <x:c r="R83" s="115"/>
      <x:c r="S83" s="134"/>
      <x:c r="T83" s="134"/>
      <x:c r="U83" s="117"/>
    </x:row>
    <x:row r="84">
      <x:c r="A84" s="114"/>
      <x:c r="B84" s="115"/>
      <x:c r="C84" s="115"/>
      <x:c r="D84" s="115"/>
      <x:c r="E84" s="115"/>
      <x:c r="F84" s="134"/>
      <x:c r="G84" s="115"/>
      <x:c r="H84" s="115"/>
      <x:c r="I84" s="115"/>
      <x:c r="J84" s="117"/>
      <x:c r="K84" s="126" t="str">
        <x:f>IF(A84="","",COUNTIFS('Role Requirements'!$A$6:$A$105,"All Officers",'Role Requirements'!$D$6:$D$105,"Yes")+COUNTIFS('Role Requirements'!$A$6:$A$105,D84,'Role Requirements'!$D$6:$D$105,"Yes"))</x:f>
      </x:c>
      <x:c r="L84" s="126" t="str">
        <x:f>IF(A84="","",SUMIFS('Completion Log'!$N$6:$N$505,'Completion Log'!$B$6:$B$505,B84,'Completion Log'!$D$6:$D$505,D84))</x:f>
      </x:c>
      <x:c r="M84" s="146" t="str">
        <x:f>IF(A84="","",IF(K84=0,0,MIN(1,L84/K84)))</x:f>
      </x:c>
      <x:c r="N84" s="126" t="str">
        <x:f>IF(A84="","",IF(COUNTIFS('Overrides &amp; Renewals'!$B$6:$B$205,B84,'Overrides &amp; Renewals'!$C$6:$C$205,D84,'Overrides &amp; Renewals'!$O$6:$O$205,"CURRENT")&gt;0,"YES","NO"))</x:f>
      </x:c>
      <x:c r="O84" s="126" t="str">
        <x:f>IF(A84="","",IF(AND(G84="Yes",H84="Yes",I84="Yes",J84="Yes",OR(M84&gt;=1,N84="YES")),"ELIGIBLE - NATIONAL REVIEW", "HOLD"))</x:f>
      </x:c>
      <x:c r="P84" s="126" t="str">
        <x:f>IF(A84="","",IF(G84&lt;&gt;"Yes","Officer agreement",IF(H84&lt;&gt;"Yes","Anti-hazing acknowledgment",IF(I84&lt;&gt;"Yes","Safety acknowledgment",IF(J84&lt;&gt;"Yes","Privacy / access acknowledgment",IF(AND(M84&lt;1,N84&lt;&gt;"YES"),"Required training","Ready for National review"))))))</x:f>
      </x:c>
      <x:c r="Q84" s="114"/>
      <x:c r="R84" s="115"/>
      <x:c r="S84" s="134"/>
      <x:c r="T84" s="134"/>
      <x:c r="U84" s="117"/>
    </x:row>
    <x:row r="85">
      <x:c r="A85" s="114"/>
      <x:c r="B85" s="115"/>
      <x:c r="C85" s="115"/>
      <x:c r="D85" s="115"/>
      <x:c r="E85" s="115"/>
      <x:c r="F85" s="134"/>
      <x:c r="G85" s="115"/>
      <x:c r="H85" s="115"/>
      <x:c r="I85" s="115"/>
      <x:c r="J85" s="117"/>
      <x:c r="K85" s="126" t="str">
        <x:f>IF(A85="","",COUNTIFS('Role Requirements'!$A$6:$A$105,"All Officers",'Role Requirements'!$D$6:$D$105,"Yes")+COUNTIFS('Role Requirements'!$A$6:$A$105,D85,'Role Requirements'!$D$6:$D$105,"Yes"))</x:f>
      </x:c>
      <x:c r="L85" s="126" t="str">
        <x:f>IF(A85="","",SUMIFS('Completion Log'!$N$6:$N$505,'Completion Log'!$B$6:$B$505,B85,'Completion Log'!$D$6:$D$505,D85))</x:f>
      </x:c>
      <x:c r="M85" s="146" t="str">
        <x:f>IF(A85="","",IF(K85=0,0,MIN(1,L85/K85)))</x:f>
      </x:c>
      <x:c r="N85" s="126" t="str">
        <x:f>IF(A85="","",IF(COUNTIFS('Overrides &amp; Renewals'!$B$6:$B$205,B85,'Overrides &amp; Renewals'!$C$6:$C$205,D85,'Overrides &amp; Renewals'!$O$6:$O$205,"CURRENT")&gt;0,"YES","NO"))</x:f>
      </x:c>
      <x:c r="O85" s="126" t="str">
        <x:f>IF(A85="","",IF(AND(G85="Yes",H85="Yes",I85="Yes",J85="Yes",OR(M85&gt;=1,N85="YES")),"ELIGIBLE - NATIONAL REVIEW", "HOLD"))</x:f>
      </x:c>
      <x:c r="P85" s="126" t="str">
        <x:f>IF(A85="","",IF(G85&lt;&gt;"Yes","Officer agreement",IF(H85&lt;&gt;"Yes","Anti-hazing acknowledgment",IF(I85&lt;&gt;"Yes","Safety acknowledgment",IF(J85&lt;&gt;"Yes","Privacy / access acknowledgment",IF(AND(M85&lt;1,N85&lt;&gt;"YES"),"Required training","Ready for National review"))))))</x:f>
      </x:c>
      <x:c r="Q85" s="114"/>
      <x:c r="R85" s="115"/>
      <x:c r="S85" s="134"/>
      <x:c r="T85" s="134"/>
      <x:c r="U85" s="117"/>
    </x:row>
    <x:row r="86">
      <x:c r="A86" s="114"/>
      <x:c r="B86" s="115"/>
      <x:c r="C86" s="115"/>
      <x:c r="D86" s="115"/>
      <x:c r="E86" s="115"/>
      <x:c r="F86" s="134"/>
      <x:c r="G86" s="115"/>
      <x:c r="H86" s="115"/>
      <x:c r="I86" s="115"/>
      <x:c r="J86" s="117"/>
      <x:c r="K86" s="126" t="str">
        <x:f>IF(A86="","",COUNTIFS('Role Requirements'!$A$6:$A$105,"All Officers",'Role Requirements'!$D$6:$D$105,"Yes")+COUNTIFS('Role Requirements'!$A$6:$A$105,D86,'Role Requirements'!$D$6:$D$105,"Yes"))</x:f>
      </x:c>
      <x:c r="L86" s="126" t="str">
        <x:f>IF(A86="","",SUMIFS('Completion Log'!$N$6:$N$505,'Completion Log'!$B$6:$B$505,B86,'Completion Log'!$D$6:$D$505,D86))</x:f>
      </x:c>
      <x:c r="M86" s="146" t="str">
        <x:f>IF(A86="","",IF(K86=0,0,MIN(1,L86/K86)))</x:f>
      </x:c>
      <x:c r="N86" s="126" t="str">
        <x:f>IF(A86="","",IF(COUNTIFS('Overrides &amp; Renewals'!$B$6:$B$205,B86,'Overrides &amp; Renewals'!$C$6:$C$205,D86,'Overrides &amp; Renewals'!$O$6:$O$205,"CURRENT")&gt;0,"YES","NO"))</x:f>
      </x:c>
      <x:c r="O86" s="126" t="str">
        <x:f>IF(A86="","",IF(AND(G86="Yes",H86="Yes",I86="Yes",J86="Yes",OR(M86&gt;=1,N86="YES")),"ELIGIBLE - NATIONAL REVIEW", "HOLD"))</x:f>
      </x:c>
      <x:c r="P86" s="126" t="str">
        <x:f>IF(A86="","",IF(G86&lt;&gt;"Yes","Officer agreement",IF(H86&lt;&gt;"Yes","Anti-hazing acknowledgment",IF(I86&lt;&gt;"Yes","Safety acknowledgment",IF(J86&lt;&gt;"Yes","Privacy / access acknowledgment",IF(AND(M86&lt;1,N86&lt;&gt;"YES"),"Required training","Ready for National review"))))))</x:f>
      </x:c>
      <x:c r="Q86" s="114"/>
      <x:c r="R86" s="115"/>
      <x:c r="S86" s="134"/>
      <x:c r="T86" s="134"/>
      <x:c r="U86" s="117"/>
    </x:row>
    <x:row r="87">
      <x:c r="A87" s="114"/>
      <x:c r="B87" s="115"/>
      <x:c r="C87" s="115"/>
      <x:c r="D87" s="115"/>
      <x:c r="E87" s="115"/>
      <x:c r="F87" s="134"/>
      <x:c r="G87" s="115"/>
      <x:c r="H87" s="115"/>
      <x:c r="I87" s="115"/>
      <x:c r="J87" s="117"/>
      <x:c r="K87" s="126" t="str">
        <x:f>IF(A87="","",COUNTIFS('Role Requirements'!$A$6:$A$105,"All Officers",'Role Requirements'!$D$6:$D$105,"Yes")+COUNTIFS('Role Requirements'!$A$6:$A$105,D87,'Role Requirements'!$D$6:$D$105,"Yes"))</x:f>
      </x:c>
      <x:c r="L87" s="126" t="str">
        <x:f>IF(A87="","",SUMIFS('Completion Log'!$N$6:$N$505,'Completion Log'!$B$6:$B$505,B87,'Completion Log'!$D$6:$D$505,D87))</x:f>
      </x:c>
      <x:c r="M87" s="146" t="str">
        <x:f>IF(A87="","",IF(K87=0,0,MIN(1,L87/K87)))</x:f>
      </x:c>
      <x:c r="N87" s="126" t="str">
        <x:f>IF(A87="","",IF(COUNTIFS('Overrides &amp; Renewals'!$B$6:$B$205,B87,'Overrides &amp; Renewals'!$C$6:$C$205,D87,'Overrides &amp; Renewals'!$O$6:$O$205,"CURRENT")&gt;0,"YES","NO"))</x:f>
      </x:c>
      <x:c r="O87" s="126" t="str">
        <x:f>IF(A87="","",IF(AND(G87="Yes",H87="Yes",I87="Yes",J87="Yes",OR(M87&gt;=1,N87="YES")),"ELIGIBLE - NATIONAL REVIEW", "HOLD"))</x:f>
      </x:c>
      <x:c r="P87" s="126" t="str">
        <x:f>IF(A87="","",IF(G87&lt;&gt;"Yes","Officer agreement",IF(H87&lt;&gt;"Yes","Anti-hazing acknowledgment",IF(I87&lt;&gt;"Yes","Safety acknowledgment",IF(J87&lt;&gt;"Yes","Privacy / access acknowledgment",IF(AND(M87&lt;1,N87&lt;&gt;"YES"),"Required training","Ready for National review"))))))</x:f>
      </x:c>
      <x:c r="Q87" s="114"/>
      <x:c r="R87" s="115"/>
      <x:c r="S87" s="134"/>
      <x:c r="T87" s="134"/>
      <x:c r="U87" s="117"/>
    </x:row>
    <x:row r="88">
      <x:c r="A88" s="114"/>
      <x:c r="B88" s="115"/>
      <x:c r="C88" s="115"/>
      <x:c r="D88" s="115"/>
      <x:c r="E88" s="115"/>
      <x:c r="F88" s="134"/>
      <x:c r="G88" s="115"/>
      <x:c r="H88" s="115"/>
      <x:c r="I88" s="115"/>
      <x:c r="J88" s="117"/>
      <x:c r="K88" s="126" t="str">
        <x:f>IF(A88="","",COUNTIFS('Role Requirements'!$A$6:$A$105,"All Officers",'Role Requirements'!$D$6:$D$105,"Yes")+COUNTIFS('Role Requirements'!$A$6:$A$105,D88,'Role Requirements'!$D$6:$D$105,"Yes"))</x:f>
      </x:c>
      <x:c r="L88" s="126" t="str">
        <x:f>IF(A88="","",SUMIFS('Completion Log'!$N$6:$N$505,'Completion Log'!$B$6:$B$505,B88,'Completion Log'!$D$6:$D$505,D88))</x:f>
      </x:c>
      <x:c r="M88" s="146" t="str">
        <x:f>IF(A88="","",IF(K88=0,0,MIN(1,L88/K88)))</x:f>
      </x:c>
      <x:c r="N88" s="126" t="str">
        <x:f>IF(A88="","",IF(COUNTIFS('Overrides &amp; Renewals'!$B$6:$B$205,B88,'Overrides &amp; Renewals'!$C$6:$C$205,D88,'Overrides &amp; Renewals'!$O$6:$O$205,"CURRENT")&gt;0,"YES","NO"))</x:f>
      </x:c>
      <x:c r="O88" s="126" t="str">
        <x:f>IF(A88="","",IF(AND(G88="Yes",H88="Yes",I88="Yes",J88="Yes",OR(M88&gt;=1,N88="YES")),"ELIGIBLE - NATIONAL REVIEW", "HOLD"))</x:f>
      </x:c>
      <x:c r="P88" s="126" t="str">
        <x:f>IF(A88="","",IF(G88&lt;&gt;"Yes","Officer agreement",IF(H88&lt;&gt;"Yes","Anti-hazing acknowledgment",IF(I88&lt;&gt;"Yes","Safety acknowledgment",IF(J88&lt;&gt;"Yes","Privacy / access acknowledgment",IF(AND(M88&lt;1,N88&lt;&gt;"YES"),"Required training","Ready for National review"))))))</x:f>
      </x:c>
      <x:c r="Q88" s="114"/>
      <x:c r="R88" s="115"/>
      <x:c r="S88" s="134"/>
      <x:c r="T88" s="134"/>
      <x:c r="U88" s="117"/>
    </x:row>
    <x:row r="89">
      <x:c r="A89" s="114"/>
      <x:c r="B89" s="115"/>
      <x:c r="C89" s="115"/>
      <x:c r="D89" s="115"/>
      <x:c r="E89" s="115"/>
      <x:c r="F89" s="134"/>
      <x:c r="G89" s="115"/>
      <x:c r="H89" s="115"/>
      <x:c r="I89" s="115"/>
      <x:c r="J89" s="117"/>
      <x:c r="K89" s="126" t="str">
        <x:f>IF(A89="","",COUNTIFS('Role Requirements'!$A$6:$A$105,"All Officers",'Role Requirements'!$D$6:$D$105,"Yes")+COUNTIFS('Role Requirements'!$A$6:$A$105,D89,'Role Requirements'!$D$6:$D$105,"Yes"))</x:f>
      </x:c>
      <x:c r="L89" s="126" t="str">
        <x:f>IF(A89="","",SUMIFS('Completion Log'!$N$6:$N$505,'Completion Log'!$B$6:$B$505,B89,'Completion Log'!$D$6:$D$505,D89))</x:f>
      </x:c>
      <x:c r="M89" s="146" t="str">
        <x:f>IF(A89="","",IF(K89=0,0,MIN(1,L89/K89)))</x:f>
      </x:c>
      <x:c r="N89" s="126" t="str">
        <x:f>IF(A89="","",IF(COUNTIFS('Overrides &amp; Renewals'!$B$6:$B$205,B89,'Overrides &amp; Renewals'!$C$6:$C$205,D89,'Overrides &amp; Renewals'!$O$6:$O$205,"CURRENT")&gt;0,"YES","NO"))</x:f>
      </x:c>
      <x:c r="O89" s="126" t="str">
        <x:f>IF(A89="","",IF(AND(G89="Yes",H89="Yes",I89="Yes",J89="Yes",OR(M89&gt;=1,N89="YES")),"ELIGIBLE - NATIONAL REVIEW", "HOLD"))</x:f>
      </x:c>
      <x:c r="P89" s="126" t="str">
        <x:f>IF(A89="","",IF(G89&lt;&gt;"Yes","Officer agreement",IF(H89&lt;&gt;"Yes","Anti-hazing acknowledgment",IF(I89&lt;&gt;"Yes","Safety acknowledgment",IF(J89&lt;&gt;"Yes","Privacy / access acknowledgment",IF(AND(M89&lt;1,N89&lt;&gt;"YES"),"Required training","Ready for National review"))))))</x:f>
      </x:c>
      <x:c r="Q89" s="114"/>
      <x:c r="R89" s="115"/>
      <x:c r="S89" s="134"/>
      <x:c r="T89" s="134"/>
      <x:c r="U89" s="117"/>
    </x:row>
    <x:row r="90">
      <x:c r="A90" s="114"/>
      <x:c r="B90" s="115"/>
      <x:c r="C90" s="115"/>
      <x:c r="D90" s="115"/>
      <x:c r="E90" s="115"/>
      <x:c r="F90" s="134"/>
      <x:c r="G90" s="115"/>
      <x:c r="H90" s="115"/>
      <x:c r="I90" s="115"/>
      <x:c r="J90" s="117"/>
      <x:c r="K90" s="126" t="str">
        <x:f>IF(A90="","",COUNTIFS('Role Requirements'!$A$6:$A$105,"All Officers",'Role Requirements'!$D$6:$D$105,"Yes")+COUNTIFS('Role Requirements'!$A$6:$A$105,D90,'Role Requirements'!$D$6:$D$105,"Yes"))</x:f>
      </x:c>
      <x:c r="L90" s="126" t="str">
        <x:f>IF(A90="","",SUMIFS('Completion Log'!$N$6:$N$505,'Completion Log'!$B$6:$B$505,B90,'Completion Log'!$D$6:$D$505,D90))</x:f>
      </x:c>
      <x:c r="M90" s="146" t="str">
        <x:f>IF(A90="","",IF(K90=0,0,MIN(1,L90/K90)))</x:f>
      </x:c>
      <x:c r="N90" s="126" t="str">
        <x:f>IF(A90="","",IF(COUNTIFS('Overrides &amp; Renewals'!$B$6:$B$205,B90,'Overrides &amp; Renewals'!$C$6:$C$205,D90,'Overrides &amp; Renewals'!$O$6:$O$205,"CURRENT")&gt;0,"YES","NO"))</x:f>
      </x:c>
      <x:c r="O90" s="126" t="str">
        <x:f>IF(A90="","",IF(AND(G90="Yes",H90="Yes",I90="Yes",J90="Yes",OR(M90&gt;=1,N90="YES")),"ELIGIBLE - NATIONAL REVIEW", "HOLD"))</x:f>
      </x:c>
      <x:c r="P90" s="126" t="str">
        <x:f>IF(A90="","",IF(G90&lt;&gt;"Yes","Officer agreement",IF(H90&lt;&gt;"Yes","Anti-hazing acknowledgment",IF(I90&lt;&gt;"Yes","Safety acknowledgment",IF(J90&lt;&gt;"Yes","Privacy / access acknowledgment",IF(AND(M90&lt;1,N90&lt;&gt;"YES"),"Required training","Ready for National review"))))))</x:f>
      </x:c>
      <x:c r="Q90" s="114"/>
      <x:c r="R90" s="115"/>
      <x:c r="S90" s="134"/>
      <x:c r="T90" s="134"/>
      <x:c r="U90" s="117"/>
    </x:row>
    <x:row r="91">
      <x:c r="A91" s="114"/>
      <x:c r="B91" s="115"/>
      <x:c r="C91" s="115"/>
      <x:c r="D91" s="115"/>
      <x:c r="E91" s="115"/>
      <x:c r="F91" s="134"/>
      <x:c r="G91" s="115"/>
      <x:c r="H91" s="115"/>
      <x:c r="I91" s="115"/>
      <x:c r="J91" s="117"/>
      <x:c r="K91" s="126" t="str">
        <x:f>IF(A91="","",COUNTIFS('Role Requirements'!$A$6:$A$105,"All Officers",'Role Requirements'!$D$6:$D$105,"Yes")+COUNTIFS('Role Requirements'!$A$6:$A$105,D91,'Role Requirements'!$D$6:$D$105,"Yes"))</x:f>
      </x:c>
      <x:c r="L91" s="126" t="str">
        <x:f>IF(A91="","",SUMIFS('Completion Log'!$N$6:$N$505,'Completion Log'!$B$6:$B$505,B91,'Completion Log'!$D$6:$D$505,D91))</x:f>
      </x:c>
      <x:c r="M91" s="146" t="str">
        <x:f>IF(A91="","",IF(K91=0,0,MIN(1,L91/K91)))</x:f>
      </x:c>
      <x:c r="N91" s="126" t="str">
        <x:f>IF(A91="","",IF(COUNTIFS('Overrides &amp; Renewals'!$B$6:$B$205,B91,'Overrides &amp; Renewals'!$C$6:$C$205,D91,'Overrides &amp; Renewals'!$O$6:$O$205,"CURRENT")&gt;0,"YES","NO"))</x:f>
      </x:c>
      <x:c r="O91" s="126" t="str">
        <x:f>IF(A91="","",IF(AND(G91="Yes",H91="Yes",I91="Yes",J91="Yes",OR(M91&gt;=1,N91="YES")),"ELIGIBLE - NATIONAL REVIEW", "HOLD"))</x:f>
      </x:c>
      <x:c r="P91" s="126" t="str">
        <x:f>IF(A91="","",IF(G91&lt;&gt;"Yes","Officer agreement",IF(H91&lt;&gt;"Yes","Anti-hazing acknowledgment",IF(I91&lt;&gt;"Yes","Safety acknowledgment",IF(J91&lt;&gt;"Yes","Privacy / access acknowledgment",IF(AND(M91&lt;1,N91&lt;&gt;"YES"),"Required training","Ready for National review"))))))</x:f>
      </x:c>
      <x:c r="Q91" s="114"/>
      <x:c r="R91" s="115"/>
      <x:c r="S91" s="134"/>
      <x:c r="T91" s="134"/>
      <x:c r="U91" s="117"/>
    </x:row>
    <x:row r="92">
      <x:c r="A92" s="114"/>
      <x:c r="B92" s="115"/>
      <x:c r="C92" s="115"/>
      <x:c r="D92" s="115"/>
      <x:c r="E92" s="115"/>
      <x:c r="F92" s="134"/>
      <x:c r="G92" s="115"/>
      <x:c r="H92" s="115"/>
      <x:c r="I92" s="115"/>
      <x:c r="J92" s="117"/>
      <x:c r="K92" s="126" t="str">
        <x:f>IF(A92="","",COUNTIFS('Role Requirements'!$A$6:$A$105,"All Officers",'Role Requirements'!$D$6:$D$105,"Yes")+COUNTIFS('Role Requirements'!$A$6:$A$105,D92,'Role Requirements'!$D$6:$D$105,"Yes"))</x:f>
      </x:c>
      <x:c r="L92" s="126" t="str">
        <x:f>IF(A92="","",SUMIFS('Completion Log'!$N$6:$N$505,'Completion Log'!$B$6:$B$505,B92,'Completion Log'!$D$6:$D$505,D92))</x:f>
      </x:c>
      <x:c r="M92" s="146" t="str">
        <x:f>IF(A92="","",IF(K92=0,0,MIN(1,L92/K92)))</x:f>
      </x:c>
      <x:c r="N92" s="126" t="str">
        <x:f>IF(A92="","",IF(COUNTIFS('Overrides &amp; Renewals'!$B$6:$B$205,B92,'Overrides &amp; Renewals'!$C$6:$C$205,D92,'Overrides &amp; Renewals'!$O$6:$O$205,"CURRENT")&gt;0,"YES","NO"))</x:f>
      </x:c>
      <x:c r="O92" s="126" t="str">
        <x:f>IF(A92="","",IF(AND(G92="Yes",H92="Yes",I92="Yes",J92="Yes",OR(M92&gt;=1,N92="YES")),"ELIGIBLE - NATIONAL REVIEW", "HOLD"))</x:f>
      </x:c>
      <x:c r="P92" s="126" t="str">
        <x:f>IF(A92="","",IF(G92&lt;&gt;"Yes","Officer agreement",IF(H92&lt;&gt;"Yes","Anti-hazing acknowledgment",IF(I92&lt;&gt;"Yes","Safety acknowledgment",IF(J92&lt;&gt;"Yes","Privacy / access acknowledgment",IF(AND(M92&lt;1,N92&lt;&gt;"YES"),"Required training","Ready for National review"))))))</x:f>
      </x:c>
      <x:c r="Q92" s="114"/>
      <x:c r="R92" s="115"/>
      <x:c r="S92" s="134"/>
      <x:c r="T92" s="134"/>
      <x:c r="U92" s="117"/>
    </x:row>
    <x:row r="93">
      <x:c r="A93" s="114"/>
      <x:c r="B93" s="115"/>
      <x:c r="C93" s="115"/>
      <x:c r="D93" s="115"/>
      <x:c r="E93" s="115"/>
      <x:c r="F93" s="134"/>
      <x:c r="G93" s="115"/>
      <x:c r="H93" s="115"/>
      <x:c r="I93" s="115"/>
      <x:c r="J93" s="117"/>
      <x:c r="K93" s="126" t="str">
        <x:f>IF(A93="","",COUNTIFS('Role Requirements'!$A$6:$A$105,"All Officers",'Role Requirements'!$D$6:$D$105,"Yes")+COUNTIFS('Role Requirements'!$A$6:$A$105,D93,'Role Requirements'!$D$6:$D$105,"Yes"))</x:f>
      </x:c>
      <x:c r="L93" s="126" t="str">
        <x:f>IF(A93="","",SUMIFS('Completion Log'!$N$6:$N$505,'Completion Log'!$B$6:$B$505,B93,'Completion Log'!$D$6:$D$505,D93))</x:f>
      </x:c>
      <x:c r="M93" s="146" t="str">
        <x:f>IF(A93="","",IF(K93=0,0,MIN(1,L93/K93)))</x:f>
      </x:c>
      <x:c r="N93" s="126" t="str">
        <x:f>IF(A93="","",IF(COUNTIFS('Overrides &amp; Renewals'!$B$6:$B$205,B93,'Overrides &amp; Renewals'!$C$6:$C$205,D93,'Overrides &amp; Renewals'!$O$6:$O$205,"CURRENT")&gt;0,"YES","NO"))</x:f>
      </x:c>
      <x:c r="O93" s="126" t="str">
        <x:f>IF(A93="","",IF(AND(G93="Yes",H93="Yes",I93="Yes",J93="Yes",OR(M93&gt;=1,N93="YES")),"ELIGIBLE - NATIONAL REVIEW", "HOLD"))</x:f>
      </x:c>
      <x:c r="P93" s="126" t="str">
        <x:f>IF(A93="","",IF(G93&lt;&gt;"Yes","Officer agreement",IF(H93&lt;&gt;"Yes","Anti-hazing acknowledgment",IF(I93&lt;&gt;"Yes","Safety acknowledgment",IF(J93&lt;&gt;"Yes","Privacy / access acknowledgment",IF(AND(M93&lt;1,N93&lt;&gt;"YES"),"Required training","Ready for National review"))))))</x:f>
      </x:c>
      <x:c r="Q93" s="114"/>
      <x:c r="R93" s="115"/>
      <x:c r="S93" s="134"/>
      <x:c r="T93" s="134"/>
      <x:c r="U93" s="117"/>
    </x:row>
    <x:row r="94">
      <x:c r="A94" s="114"/>
      <x:c r="B94" s="115"/>
      <x:c r="C94" s="115"/>
      <x:c r="D94" s="115"/>
      <x:c r="E94" s="115"/>
      <x:c r="F94" s="134"/>
      <x:c r="G94" s="115"/>
      <x:c r="H94" s="115"/>
      <x:c r="I94" s="115"/>
      <x:c r="J94" s="117"/>
      <x:c r="K94" s="126" t="str">
        <x:f>IF(A94="","",COUNTIFS('Role Requirements'!$A$6:$A$105,"All Officers",'Role Requirements'!$D$6:$D$105,"Yes")+COUNTIFS('Role Requirements'!$A$6:$A$105,D94,'Role Requirements'!$D$6:$D$105,"Yes"))</x:f>
      </x:c>
      <x:c r="L94" s="126" t="str">
        <x:f>IF(A94="","",SUMIFS('Completion Log'!$N$6:$N$505,'Completion Log'!$B$6:$B$505,B94,'Completion Log'!$D$6:$D$505,D94))</x:f>
      </x:c>
      <x:c r="M94" s="146" t="str">
        <x:f>IF(A94="","",IF(K94=0,0,MIN(1,L94/K94)))</x:f>
      </x:c>
      <x:c r="N94" s="126" t="str">
        <x:f>IF(A94="","",IF(COUNTIFS('Overrides &amp; Renewals'!$B$6:$B$205,B94,'Overrides &amp; Renewals'!$C$6:$C$205,D94,'Overrides &amp; Renewals'!$O$6:$O$205,"CURRENT")&gt;0,"YES","NO"))</x:f>
      </x:c>
      <x:c r="O94" s="126" t="str">
        <x:f>IF(A94="","",IF(AND(G94="Yes",H94="Yes",I94="Yes",J94="Yes",OR(M94&gt;=1,N94="YES")),"ELIGIBLE - NATIONAL REVIEW", "HOLD"))</x:f>
      </x:c>
      <x:c r="P94" s="126" t="str">
        <x:f>IF(A94="","",IF(G94&lt;&gt;"Yes","Officer agreement",IF(H94&lt;&gt;"Yes","Anti-hazing acknowledgment",IF(I94&lt;&gt;"Yes","Safety acknowledgment",IF(J94&lt;&gt;"Yes","Privacy / access acknowledgment",IF(AND(M94&lt;1,N94&lt;&gt;"YES"),"Required training","Ready for National review"))))))</x:f>
      </x:c>
      <x:c r="Q94" s="114"/>
      <x:c r="R94" s="115"/>
      <x:c r="S94" s="134"/>
      <x:c r="T94" s="134"/>
      <x:c r="U94" s="117"/>
    </x:row>
    <x:row r="95">
      <x:c r="A95" s="114"/>
      <x:c r="B95" s="115"/>
      <x:c r="C95" s="115"/>
      <x:c r="D95" s="115"/>
      <x:c r="E95" s="115"/>
      <x:c r="F95" s="134"/>
      <x:c r="G95" s="115"/>
      <x:c r="H95" s="115"/>
      <x:c r="I95" s="115"/>
      <x:c r="J95" s="117"/>
      <x:c r="K95" s="126" t="str">
        <x:f>IF(A95="","",COUNTIFS('Role Requirements'!$A$6:$A$105,"All Officers",'Role Requirements'!$D$6:$D$105,"Yes")+COUNTIFS('Role Requirements'!$A$6:$A$105,D95,'Role Requirements'!$D$6:$D$105,"Yes"))</x:f>
      </x:c>
      <x:c r="L95" s="126" t="str">
        <x:f>IF(A95="","",SUMIFS('Completion Log'!$N$6:$N$505,'Completion Log'!$B$6:$B$505,B95,'Completion Log'!$D$6:$D$505,D95))</x:f>
      </x:c>
      <x:c r="M95" s="146" t="str">
        <x:f>IF(A95="","",IF(K95=0,0,MIN(1,L95/K95)))</x:f>
      </x:c>
      <x:c r="N95" s="126" t="str">
        <x:f>IF(A95="","",IF(COUNTIFS('Overrides &amp; Renewals'!$B$6:$B$205,B95,'Overrides &amp; Renewals'!$C$6:$C$205,D95,'Overrides &amp; Renewals'!$O$6:$O$205,"CURRENT")&gt;0,"YES","NO"))</x:f>
      </x:c>
      <x:c r="O95" s="126" t="str">
        <x:f>IF(A95="","",IF(AND(G95="Yes",H95="Yes",I95="Yes",J95="Yes",OR(M95&gt;=1,N95="YES")),"ELIGIBLE - NATIONAL REVIEW", "HOLD"))</x:f>
      </x:c>
      <x:c r="P95" s="126" t="str">
        <x:f>IF(A95="","",IF(G95&lt;&gt;"Yes","Officer agreement",IF(H95&lt;&gt;"Yes","Anti-hazing acknowledgment",IF(I95&lt;&gt;"Yes","Safety acknowledgment",IF(J95&lt;&gt;"Yes","Privacy / access acknowledgment",IF(AND(M95&lt;1,N95&lt;&gt;"YES"),"Required training","Ready for National review"))))))</x:f>
      </x:c>
      <x:c r="Q95" s="114"/>
      <x:c r="R95" s="115"/>
      <x:c r="S95" s="134"/>
      <x:c r="T95" s="134"/>
      <x:c r="U95" s="117"/>
    </x:row>
    <x:row r="96">
      <x:c r="A96" s="114"/>
      <x:c r="B96" s="115"/>
      <x:c r="C96" s="115"/>
      <x:c r="D96" s="115"/>
      <x:c r="E96" s="115"/>
      <x:c r="F96" s="134"/>
      <x:c r="G96" s="115"/>
      <x:c r="H96" s="115"/>
      <x:c r="I96" s="115"/>
      <x:c r="J96" s="117"/>
      <x:c r="K96" s="126" t="str">
        <x:f>IF(A96="","",COUNTIFS('Role Requirements'!$A$6:$A$105,"All Officers",'Role Requirements'!$D$6:$D$105,"Yes")+COUNTIFS('Role Requirements'!$A$6:$A$105,D96,'Role Requirements'!$D$6:$D$105,"Yes"))</x:f>
      </x:c>
      <x:c r="L96" s="126" t="str">
        <x:f>IF(A96="","",SUMIFS('Completion Log'!$N$6:$N$505,'Completion Log'!$B$6:$B$505,B96,'Completion Log'!$D$6:$D$505,D96))</x:f>
      </x:c>
      <x:c r="M96" s="146" t="str">
        <x:f>IF(A96="","",IF(K96=0,0,MIN(1,L96/K96)))</x:f>
      </x:c>
      <x:c r="N96" s="126" t="str">
        <x:f>IF(A96="","",IF(COUNTIFS('Overrides &amp; Renewals'!$B$6:$B$205,B96,'Overrides &amp; Renewals'!$C$6:$C$205,D96,'Overrides &amp; Renewals'!$O$6:$O$205,"CURRENT")&gt;0,"YES","NO"))</x:f>
      </x:c>
      <x:c r="O96" s="126" t="str">
        <x:f>IF(A96="","",IF(AND(G96="Yes",H96="Yes",I96="Yes",J96="Yes",OR(M96&gt;=1,N96="YES")),"ELIGIBLE - NATIONAL REVIEW", "HOLD"))</x:f>
      </x:c>
      <x:c r="P96" s="126" t="str">
        <x:f>IF(A96="","",IF(G96&lt;&gt;"Yes","Officer agreement",IF(H96&lt;&gt;"Yes","Anti-hazing acknowledgment",IF(I96&lt;&gt;"Yes","Safety acknowledgment",IF(J96&lt;&gt;"Yes","Privacy / access acknowledgment",IF(AND(M96&lt;1,N96&lt;&gt;"YES"),"Required training","Ready for National review"))))))</x:f>
      </x:c>
      <x:c r="Q96" s="114"/>
      <x:c r="R96" s="115"/>
      <x:c r="S96" s="134"/>
      <x:c r="T96" s="134"/>
      <x:c r="U96" s="117"/>
    </x:row>
    <x:row r="97">
      <x:c r="A97" s="114"/>
      <x:c r="B97" s="115"/>
      <x:c r="C97" s="115"/>
      <x:c r="D97" s="115"/>
      <x:c r="E97" s="115"/>
      <x:c r="F97" s="134"/>
      <x:c r="G97" s="115"/>
      <x:c r="H97" s="115"/>
      <x:c r="I97" s="115"/>
      <x:c r="J97" s="117"/>
      <x:c r="K97" s="126" t="str">
        <x:f>IF(A97="","",COUNTIFS('Role Requirements'!$A$6:$A$105,"All Officers",'Role Requirements'!$D$6:$D$105,"Yes")+COUNTIFS('Role Requirements'!$A$6:$A$105,D97,'Role Requirements'!$D$6:$D$105,"Yes"))</x:f>
      </x:c>
      <x:c r="L97" s="126" t="str">
        <x:f>IF(A97="","",SUMIFS('Completion Log'!$N$6:$N$505,'Completion Log'!$B$6:$B$505,B97,'Completion Log'!$D$6:$D$505,D97))</x:f>
      </x:c>
      <x:c r="M97" s="146" t="str">
        <x:f>IF(A97="","",IF(K97=0,0,MIN(1,L97/K97)))</x:f>
      </x:c>
      <x:c r="N97" s="126" t="str">
        <x:f>IF(A97="","",IF(COUNTIFS('Overrides &amp; Renewals'!$B$6:$B$205,B97,'Overrides &amp; Renewals'!$C$6:$C$205,D97,'Overrides &amp; Renewals'!$O$6:$O$205,"CURRENT")&gt;0,"YES","NO"))</x:f>
      </x:c>
      <x:c r="O97" s="126" t="str">
        <x:f>IF(A97="","",IF(AND(G97="Yes",H97="Yes",I97="Yes",J97="Yes",OR(M97&gt;=1,N97="YES")),"ELIGIBLE - NATIONAL REVIEW", "HOLD"))</x:f>
      </x:c>
      <x:c r="P97" s="126" t="str">
        <x:f>IF(A97="","",IF(G97&lt;&gt;"Yes","Officer agreement",IF(H97&lt;&gt;"Yes","Anti-hazing acknowledgment",IF(I97&lt;&gt;"Yes","Safety acknowledgment",IF(J97&lt;&gt;"Yes","Privacy / access acknowledgment",IF(AND(M97&lt;1,N97&lt;&gt;"YES"),"Required training","Ready for National review"))))))</x:f>
      </x:c>
      <x:c r="Q97" s="114"/>
      <x:c r="R97" s="115"/>
      <x:c r="S97" s="134"/>
      <x:c r="T97" s="134"/>
      <x:c r="U97" s="117"/>
    </x:row>
    <x:row r="98">
      <x:c r="A98" s="114"/>
      <x:c r="B98" s="115"/>
      <x:c r="C98" s="115"/>
      <x:c r="D98" s="115"/>
      <x:c r="E98" s="115"/>
      <x:c r="F98" s="134"/>
      <x:c r="G98" s="115"/>
      <x:c r="H98" s="115"/>
      <x:c r="I98" s="115"/>
      <x:c r="J98" s="117"/>
      <x:c r="K98" s="126" t="str">
        <x:f>IF(A98="","",COUNTIFS('Role Requirements'!$A$6:$A$105,"All Officers",'Role Requirements'!$D$6:$D$105,"Yes")+COUNTIFS('Role Requirements'!$A$6:$A$105,D98,'Role Requirements'!$D$6:$D$105,"Yes"))</x:f>
      </x:c>
      <x:c r="L98" s="126" t="str">
        <x:f>IF(A98="","",SUMIFS('Completion Log'!$N$6:$N$505,'Completion Log'!$B$6:$B$505,B98,'Completion Log'!$D$6:$D$505,D98))</x:f>
      </x:c>
      <x:c r="M98" s="146" t="str">
        <x:f>IF(A98="","",IF(K98=0,0,MIN(1,L98/K98)))</x:f>
      </x:c>
      <x:c r="N98" s="126" t="str">
        <x:f>IF(A98="","",IF(COUNTIFS('Overrides &amp; Renewals'!$B$6:$B$205,B98,'Overrides &amp; Renewals'!$C$6:$C$205,D98,'Overrides &amp; Renewals'!$O$6:$O$205,"CURRENT")&gt;0,"YES","NO"))</x:f>
      </x:c>
      <x:c r="O98" s="126" t="str">
        <x:f>IF(A98="","",IF(AND(G98="Yes",H98="Yes",I98="Yes",J98="Yes",OR(M98&gt;=1,N98="YES")),"ELIGIBLE - NATIONAL REVIEW", "HOLD"))</x:f>
      </x:c>
      <x:c r="P98" s="126" t="str">
        <x:f>IF(A98="","",IF(G98&lt;&gt;"Yes","Officer agreement",IF(H98&lt;&gt;"Yes","Anti-hazing acknowledgment",IF(I98&lt;&gt;"Yes","Safety acknowledgment",IF(J98&lt;&gt;"Yes","Privacy / access acknowledgment",IF(AND(M98&lt;1,N98&lt;&gt;"YES"),"Required training","Ready for National review"))))))</x:f>
      </x:c>
      <x:c r="Q98" s="114"/>
      <x:c r="R98" s="115"/>
      <x:c r="S98" s="134"/>
      <x:c r="T98" s="134"/>
      <x:c r="U98" s="117"/>
    </x:row>
    <x:row r="99">
      <x:c r="A99" s="114"/>
      <x:c r="B99" s="115"/>
      <x:c r="C99" s="115"/>
      <x:c r="D99" s="115"/>
      <x:c r="E99" s="115"/>
      <x:c r="F99" s="134"/>
      <x:c r="G99" s="115"/>
      <x:c r="H99" s="115"/>
      <x:c r="I99" s="115"/>
      <x:c r="J99" s="117"/>
      <x:c r="K99" s="126" t="str">
        <x:f>IF(A99="","",COUNTIFS('Role Requirements'!$A$6:$A$105,"All Officers",'Role Requirements'!$D$6:$D$105,"Yes")+COUNTIFS('Role Requirements'!$A$6:$A$105,D99,'Role Requirements'!$D$6:$D$105,"Yes"))</x:f>
      </x:c>
      <x:c r="L99" s="126" t="str">
        <x:f>IF(A99="","",SUMIFS('Completion Log'!$N$6:$N$505,'Completion Log'!$B$6:$B$505,B99,'Completion Log'!$D$6:$D$505,D99))</x:f>
      </x:c>
      <x:c r="M99" s="146" t="str">
        <x:f>IF(A99="","",IF(K99=0,0,MIN(1,L99/K99)))</x:f>
      </x:c>
      <x:c r="N99" s="126" t="str">
        <x:f>IF(A99="","",IF(COUNTIFS('Overrides &amp; Renewals'!$B$6:$B$205,B99,'Overrides &amp; Renewals'!$C$6:$C$205,D99,'Overrides &amp; Renewals'!$O$6:$O$205,"CURRENT")&gt;0,"YES","NO"))</x:f>
      </x:c>
      <x:c r="O99" s="126" t="str">
        <x:f>IF(A99="","",IF(AND(G99="Yes",H99="Yes",I99="Yes",J99="Yes",OR(M99&gt;=1,N99="YES")),"ELIGIBLE - NATIONAL REVIEW", "HOLD"))</x:f>
      </x:c>
      <x:c r="P99" s="126" t="str">
        <x:f>IF(A99="","",IF(G99&lt;&gt;"Yes","Officer agreement",IF(H99&lt;&gt;"Yes","Anti-hazing acknowledgment",IF(I99&lt;&gt;"Yes","Safety acknowledgment",IF(J99&lt;&gt;"Yes","Privacy / access acknowledgment",IF(AND(M99&lt;1,N99&lt;&gt;"YES"),"Required training","Ready for National review"))))))</x:f>
      </x:c>
      <x:c r="Q99" s="114"/>
      <x:c r="R99" s="115"/>
      <x:c r="S99" s="134"/>
      <x:c r="T99" s="134"/>
      <x:c r="U99" s="117"/>
    </x:row>
    <x:row r="100">
      <x:c r="A100" s="114"/>
      <x:c r="B100" s="115"/>
      <x:c r="C100" s="115"/>
      <x:c r="D100" s="115"/>
      <x:c r="E100" s="115"/>
      <x:c r="F100" s="134"/>
      <x:c r="G100" s="115"/>
      <x:c r="H100" s="115"/>
      <x:c r="I100" s="115"/>
      <x:c r="J100" s="117"/>
      <x:c r="K100" s="126" t="str">
        <x:f>IF(A100="","",COUNTIFS('Role Requirements'!$A$6:$A$105,"All Officers",'Role Requirements'!$D$6:$D$105,"Yes")+COUNTIFS('Role Requirements'!$A$6:$A$105,D100,'Role Requirements'!$D$6:$D$105,"Yes"))</x:f>
      </x:c>
      <x:c r="L100" s="126" t="str">
        <x:f>IF(A100="","",SUMIFS('Completion Log'!$N$6:$N$505,'Completion Log'!$B$6:$B$505,B100,'Completion Log'!$D$6:$D$505,D100))</x:f>
      </x:c>
      <x:c r="M100" s="146" t="str">
        <x:f>IF(A100="","",IF(K100=0,0,MIN(1,L100/K100)))</x:f>
      </x:c>
      <x:c r="N100" s="126" t="str">
        <x:f>IF(A100="","",IF(COUNTIFS('Overrides &amp; Renewals'!$B$6:$B$205,B100,'Overrides &amp; Renewals'!$C$6:$C$205,D100,'Overrides &amp; Renewals'!$O$6:$O$205,"CURRENT")&gt;0,"YES","NO"))</x:f>
      </x:c>
      <x:c r="O100" s="126" t="str">
        <x:f>IF(A100="","",IF(AND(G100="Yes",H100="Yes",I100="Yes",J100="Yes",OR(M100&gt;=1,N100="YES")),"ELIGIBLE - NATIONAL REVIEW", "HOLD"))</x:f>
      </x:c>
      <x:c r="P100" s="126" t="str">
        <x:f>IF(A100="","",IF(G100&lt;&gt;"Yes","Officer agreement",IF(H100&lt;&gt;"Yes","Anti-hazing acknowledgment",IF(I100&lt;&gt;"Yes","Safety acknowledgment",IF(J100&lt;&gt;"Yes","Privacy / access acknowledgment",IF(AND(M100&lt;1,N100&lt;&gt;"YES"),"Required training","Ready for National review"))))))</x:f>
      </x:c>
      <x:c r="Q100" s="114"/>
      <x:c r="R100" s="115"/>
      <x:c r="S100" s="134"/>
      <x:c r="T100" s="134"/>
      <x:c r="U100" s="117"/>
    </x:row>
    <x:row r="101">
      <x:c r="A101" s="114"/>
      <x:c r="B101" s="115"/>
      <x:c r="C101" s="115"/>
      <x:c r="D101" s="115"/>
      <x:c r="E101" s="115"/>
      <x:c r="F101" s="134"/>
      <x:c r="G101" s="115"/>
      <x:c r="H101" s="115"/>
      <x:c r="I101" s="115"/>
      <x:c r="J101" s="117"/>
      <x:c r="K101" s="126" t="str">
        <x:f>IF(A101="","",COUNTIFS('Role Requirements'!$A$6:$A$105,"All Officers",'Role Requirements'!$D$6:$D$105,"Yes")+COUNTIFS('Role Requirements'!$A$6:$A$105,D101,'Role Requirements'!$D$6:$D$105,"Yes"))</x:f>
      </x:c>
      <x:c r="L101" s="126" t="str">
        <x:f>IF(A101="","",SUMIFS('Completion Log'!$N$6:$N$505,'Completion Log'!$B$6:$B$505,B101,'Completion Log'!$D$6:$D$505,D101))</x:f>
      </x:c>
      <x:c r="M101" s="146" t="str">
        <x:f>IF(A101="","",IF(K101=0,0,MIN(1,L101/K101)))</x:f>
      </x:c>
      <x:c r="N101" s="126" t="str">
        <x:f>IF(A101="","",IF(COUNTIFS('Overrides &amp; Renewals'!$B$6:$B$205,B101,'Overrides &amp; Renewals'!$C$6:$C$205,D101,'Overrides &amp; Renewals'!$O$6:$O$205,"CURRENT")&gt;0,"YES","NO"))</x:f>
      </x:c>
      <x:c r="O101" s="126" t="str">
        <x:f>IF(A101="","",IF(AND(G101="Yes",H101="Yes",I101="Yes",J101="Yes",OR(M101&gt;=1,N101="YES")),"ELIGIBLE - NATIONAL REVIEW", "HOLD"))</x:f>
      </x:c>
      <x:c r="P101" s="126" t="str">
        <x:f>IF(A101="","",IF(G101&lt;&gt;"Yes","Officer agreement",IF(H101&lt;&gt;"Yes","Anti-hazing acknowledgment",IF(I101&lt;&gt;"Yes","Safety acknowledgment",IF(J101&lt;&gt;"Yes","Privacy / access acknowledgment",IF(AND(M101&lt;1,N101&lt;&gt;"YES"),"Required training","Ready for National review"))))))</x:f>
      </x:c>
      <x:c r="Q101" s="114"/>
      <x:c r="R101" s="115"/>
      <x:c r="S101" s="134"/>
      <x:c r="T101" s="134"/>
      <x:c r="U101" s="117"/>
    </x:row>
    <x:row r="102">
      <x:c r="A102" s="114"/>
      <x:c r="B102" s="115"/>
      <x:c r="C102" s="115"/>
      <x:c r="D102" s="115"/>
      <x:c r="E102" s="115"/>
      <x:c r="F102" s="134"/>
      <x:c r="G102" s="115"/>
      <x:c r="H102" s="115"/>
      <x:c r="I102" s="115"/>
      <x:c r="J102" s="117"/>
      <x:c r="K102" s="126" t="str">
        <x:f>IF(A102="","",COUNTIFS('Role Requirements'!$A$6:$A$105,"All Officers",'Role Requirements'!$D$6:$D$105,"Yes")+COUNTIFS('Role Requirements'!$A$6:$A$105,D102,'Role Requirements'!$D$6:$D$105,"Yes"))</x:f>
      </x:c>
      <x:c r="L102" s="126" t="str">
        <x:f>IF(A102="","",SUMIFS('Completion Log'!$N$6:$N$505,'Completion Log'!$B$6:$B$505,B102,'Completion Log'!$D$6:$D$505,D102))</x:f>
      </x:c>
      <x:c r="M102" s="146" t="str">
        <x:f>IF(A102="","",IF(K102=0,0,MIN(1,L102/K102)))</x:f>
      </x:c>
      <x:c r="N102" s="126" t="str">
        <x:f>IF(A102="","",IF(COUNTIFS('Overrides &amp; Renewals'!$B$6:$B$205,B102,'Overrides &amp; Renewals'!$C$6:$C$205,D102,'Overrides &amp; Renewals'!$O$6:$O$205,"CURRENT")&gt;0,"YES","NO"))</x:f>
      </x:c>
      <x:c r="O102" s="126" t="str">
        <x:f>IF(A102="","",IF(AND(G102="Yes",H102="Yes",I102="Yes",J102="Yes",OR(M102&gt;=1,N102="YES")),"ELIGIBLE - NATIONAL REVIEW", "HOLD"))</x:f>
      </x:c>
      <x:c r="P102" s="126" t="str">
        <x:f>IF(A102="","",IF(G102&lt;&gt;"Yes","Officer agreement",IF(H102&lt;&gt;"Yes","Anti-hazing acknowledgment",IF(I102&lt;&gt;"Yes","Safety acknowledgment",IF(J102&lt;&gt;"Yes","Privacy / access acknowledgment",IF(AND(M102&lt;1,N102&lt;&gt;"YES"),"Required training","Ready for National review"))))))</x:f>
      </x:c>
      <x:c r="Q102" s="114"/>
      <x:c r="R102" s="115"/>
      <x:c r="S102" s="134"/>
      <x:c r="T102" s="134"/>
      <x:c r="U102" s="117"/>
    </x:row>
    <x:row r="103">
      <x:c r="A103" s="114"/>
      <x:c r="B103" s="115"/>
      <x:c r="C103" s="115"/>
      <x:c r="D103" s="115"/>
      <x:c r="E103" s="115"/>
      <x:c r="F103" s="134"/>
      <x:c r="G103" s="115"/>
      <x:c r="H103" s="115"/>
      <x:c r="I103" s="115"/>
      <x:c r="J103" s="117"/>
      <x:c r="K103" s="126" t="str">
        <x:f>IF(A103="","",COUNTIFS('Role Requirements'!$A$6:$A$105,"All Officers",'Role Requirements'!$D$6:$D$105,"Yes")+COUNTIFS('Role Requirements'!$A$6:$A$105,D103,'Role Requirements'!$D$6:$D$105,"Yes"))</x:f>
      </x:c>
      <x:c r="L103" s="126" t="str">
        <x:f>IF(A103="","",SUMIFS('Completion Log'!$N$6:$N$505,'Completion Log'!$B$6:$B$505,B103,'Completion Log'!$D$6:$D$505,D103))</x:f>
      </x:c>
      <x:c r="M103" s="146" t="str">
        <x:f>IF(A103="","",IF(K103=0,0,MIN(1,L103/K103)))</x:f>
      </x:c>
      <x:c r="N103" s="126" t="str">
        <x:f>IF(A103="","",IF(COUNTIFS('Overrides &amp; Renewals'!$B$6:$B$205,B103,'Overrides &amp; Renewals'!$C$6:$C$205,D103,'Overrides &amp; Renewals'!$O$6:$O$205,"CURRENT")&gt;0,"YES","NO"))</x:f>
      </x:c>
      <x:c r="O103" s="126" t="str">
        <x:f>IF(A103="","",IF(AND(G103="Yes",H103="Yes",I103="Yes",J103="Yes",OR(M103&gt;=1,N103="YES")),"ELIGIBLE - NATIONAL REVIEW", "HOLD"))</x:f>
      </x:c>
      <x:c r="P103" s="126" t="str">
        <x:f>IF(A103="","",IF(G103&lt;&gt;"Yes","Officer agreement",IF(H103&lt;&gt;"Yes","Anti-hazing acknowledgment",IF(I103&lt;&gt;"Yes","Safety acknowledgment",IF(J103&lt;&gt;"Yes","Privacy / access acknowledgment",IF(AND(M103&lt;1,N103&lt;&gt;"YES"),"Required training","Ready for National review"))))))</x:f>
      </x:c>
      <x:c r="Q103" s="114"/>
      <x:c r="R103" s="115"/>
      <x:c r="S103" s="134"/>
      <x:c r="T103" s="134"/>
      <x:c r="U103" s="117"/>
    </x:row>
    <x:row r="104">
      <x:c r="A104" s="114"/>
      <x:c r="B104" s="115"/>
      <x:c r="C104" s="115"/>
      <x:c r="D104" s="115"/>
      <x:c r="E104" s="115"/>
      <x:c r="F104" s="134"/>
      <x:c r="G104" s="115"/>
      <x:c r="H104" s="115"/>
      <x:c r="I104" s="115"/>
      <x:c r="J104" s="117"/>
      <x:c r="K104" s="126" t="str">
        <x:f>IF(A104="","",COUNTIFS('Role Requirements'!$A$6:$A$105,"All Officers",'Role Requirements'!$D$6:$D$105,"Yes")+COUNTIFS('Role Requirements'!$A$6:$A$105,D104,'Role Requirements'!$D$6:$D$105,"Yes"))</x:f>
      </x:c>
      <x:c r="L104" s="126" t="str">
        <x:f>IF(A104="","",SUMIFS('Completion Log'!$N$6:$N$505,'Completion Log'!$B$6:$B$505,B104,'Completion Log'!$D$6:$D$505,D104))</x:f>
      </x:c>
      <x:c r="M104" s="146" t="str">
        <x:f>IF(A104="","",IF(K104=0,0,MIN(1,L104/K104)))</x:f>
      </x:c>
      <x:c r="N104" s="126" t="str">
        <x:f>IF(A104="","",IF(COUNTIFS('Overrides &amp; Renewals'!$B$6:$B$205,B104,'Overrides &amp; Renewals'!$C$6:$C$205,D104,'Overrides &amp; Renewals'!$O$6:$O$205,"CURRENT")&gt;0,"YES","NO"))</x:f>
      </x:c>
      <x:c r="O104" s="126" t="str">
        <x:f>IF(A104="","",IF(AND(G104="Yes",H104="Yes",I104="Yes",J104="Yes",OR(M104&gt;=1,N104="YES")),"ELIGIBLE - NATIONAL REVIEW", "HOLD"))</x:f>
      </x:c>
      <x:c r="P104" s="126" t="str">
        <x:f>IF(A104="","",IF(G104&lt;&gt;"Yes","Officer agreement",IF(H104&lt;&gt;"Yes","Anti-hazing acknowledgment",IF(I104&lt;&gt;"Yes","Safety acknowledgment",IF(J104&lt;&gt;"Yes","Privacy / access acknowledgment",IF(AND(M104&lt;1,N104&lt;&gt;"YES"),"Required training","Ready for National review"))))))</x:f>
      </x:c>
      <x:c r="Q104" s="114"/>
      <x:c r="R104" s="115"/>
      <x:c r="S104" s="134"/>
      <x:c r="T104" s="134"/>
      <x:c r="U104" s="117"/>
    </x:row>
    <x:row r="105">
      <x:c r="A105" s="114"/>
      <x:c r="B105" s="115"/>
      <x:c r="C105" s="115"/>
      <x:c r="D105" s="115"/>
      <x:c r="E105" s="115"/>
      <x:c r="F105" s="134"/>
      <x:c r="G105" s="115"/>
      <x:c r="H105" s="115"/>
      <x:c r="I105" s="115"/>
      <x:c r="J105" s="117"/>
      <x:c r="K105" s="126" t="str">
        <x:f>IF(A105="","",COUNTIFS('Role Requirements'!$A$6:$A$105,"All Officers",'Role Requirements'!$D$6:$D$105,"Yes")+COUNTIFS('Role Requirements'!$A$6:$A$105,D105,'Role Requirements'!$D$6:$D$105,"Yes"))</x:f>
      </x:c>
      <x:c r="L105" s="126" t="str">
        <x:f>IF(A105="","",SUMIFS('Completion Log'!$N$6:$N$505,'Completion Log'!$B$6:$B$505,B105,'Completion Log'!$D$6:$D$505,D105))</x:f>
      </x:c>
      <x:c r="M105" s="146" t="str">
        <x:f>IF(A105="","",IF(K105=0,0,MIN(1,L105/K105)))</x:f>
      </x:c>
      <x:c r="N105" s="126" t="str">
        <x:f>IF(A105="","",IF(COUNTIFS('Overrides &amp; Renewals'!$B$6:$B$205,B105,'Overrides &amp; Renewals'!$C$6:$C$205,D105,'Overrides &amp; Renewals'!$O$6:$O$205,"CURRENT")&gt;0,"YES","NO"))</x:f>
      </x:c>
      <x:c r="O105" s="126" t="str">
        <x:f>IF(A105="","",IF(AND(G105="Yes",H105="Yes",I105="Yes",J105="Yes",OR(M105&gt;=1,N105="YES")),"ELIGIBLE - NATIONAL REVIEW", "HOLD"))</x:f>
      </x:c>
      <x:c r="P105" s="126" t="str">
        <x:f>IF(A105="","",IF(G105&lt;&gt;"Yes","Officer agreement",IF(H105&lt;&gt;"Yes","Anti-hazing acknowledgment",IF(I105&lt;&gt;"Yes","Safety acknowledgment",IF(J105&lt;&gt;"Yes","Privacy / access acknowledgment",IF(AND(M105&lt;1,N105&lt;&gt;"YES"),"Required training","Ready for National review"))))))</x:f>
      </x:c>
      <x:c r="Q105" s="114"/>
      <x:c r="R105" s="115"/>
      <x:c r="S105" s="134"/>
      <x:c r="T105" s="134"/>
      <x:c r="U105" s="117"/>
    </x:row>
    <x:row r="106">
      <x:c r="A106" s="114"/>
      <x:c r="B106" s="115"/>
      <x:c r="C106" s="115"/>
      <x:c r="D106" s="115"/>
      <x:c r="E106" s="115"/>
      <x:c r="F106" s="134"/>
      <x:c r="G106" s="115"/>
      <x:c r="H106" s="115"/>
      <x:c r="I106" s="115"/>
      <x:c r="J106" s="117"/>
      <x:c r="K106" s="126" t="str">
        <x:f>IF(A106="","",COUNTIFS('Role Requirements'!$A$6:$A$105,"All Officers",'Role Requirements'!$D$6:$D$105,"Yes")+COUNTIFS('Role Requirements'!$A$6:$A$105,D106,'Role Requirements'!$D$6:$D$105,"Yes"))</x:f>
      </x:c>
      <x:c r="L106" s="126" t="str">
        <x:f>IF(A106="","",SUMIFS('Completion Log'!$N$6:$N$505,'Completion Log'!$B$6:$B$505,B106,'Completion Log'!$D$6:$D$505,D106))</x:f>
      </x:c>
      <x:c r="M106" s="146" t="str">
        <x:f>IF(A106="","",IF(K106=0,0,MIN(1,L106/K106)))</x:f>
      </x:c>
      <x:c r="N106" s="126" t="str">
        <x:f>IF(A106="","",IF(COUNTIFS('Overrides &amp; Renewals'!$B$6:$B$205,B106,'Overrides &amp; Renewals'!$C$6:$C$205,D106,'Overrides &amp; Renewals'!$O$6:$O$205,"CURRENT")&gt;0,"YES","NO"))</x:f>
      </x:c>
      <x:c r="O106" s="126" t="str">
        <x:f>IF(A106="","",IF(AND(G106="Yes",H106="Yes",I106="Yes",J106="Yes",OR(M106&gt;=1,N106="YES")),"ELIGIBLE - NATIONAL REVIEW", "HOLD"))</x:f>
      </x:c>
      <x:c r="P106" s="126" t="str">
        <x:f>IF(A106="","",IF(G106&lt;&gt;"Yes","Officer agreement",IF(H106&lt;&gt;"Yes","Anti-hazing acknowledgment",IF(I106&lt;&gt;"Yes","Safety acknowledgment",IF(J106&lt;&gt;"Yes","Privacy / access acknowledgment",IF(AND(M106&lt;1,N106&lt;&gt;"YES"),"Required training","Ready for National review"))))))</x:f>
      </x:c>
      <x:c r="Q106" s="114"/>
      <x:c r="R106" s="115"/>
      <x:c r="S106" s="134"/>
      <x:c r="T106" s="134"/>
      <x:c r="U106" s="117"/>
    </x:row>
    <x:row r="107">
      <x:c r="A107" s="114"/>
      <x:c r="B107" s="115"/>
      <x:c r="C107" s="115"/>
      <x:c r="D107" s="115"/>
      <x:c r="E107" s="115"/>
      <x:c r="F107" s="134"/>
      <x:c r="G107" s="115"/>
      <x:c r="H107" s="115"/>
      <x:c r="I107" s="115"/>
      <x:c r="J107" s="117"/>
      <x:c r="K107" s="126" t="str">
        <x:f>IF(A107="","",COUNTIFS('Role Requirements'!$A$6:$A$105,"All Officers",'Role Requirements'!$D$6:$D$105,"Yes")+COUNTIFS('Role Requirements'!$A$6:$A$105,D107,'Role Requirements'!$D$6:$D$105,"Yes"))</x:f>
      </x:c>
      <x:c r="L107" s="126" t="str">
        <x:f>IF(A107="","",SUMIFS('Completion Log'!$N$6:$N$505,'Completion Log'!$B$6:$B$505,B107,'Completion Log'!$D$6:$D$505,D107))</x:f>
      </x:c>
      <x:c r="M107" s="146" t="str">
        <x:f>IF(A107="","",IF(K107=0,0,MIN(1,L107/K107)))</x:f>
      </x:c>
      <x:c r="N107" s="126" t="str">
        <x:f>IF(A107="","",IF(COUNTIFS('Overrides &amp; Renewals'!$B$6:$B$205,B107,'Overrides &amp; Renewals'!$C$6:$C$205,D107,'Overrides &amp; Renewals'!$O$6:$O$205,"CURRENT")&gt;0,"YES","NO"))</x:f>
      </x:c>
      <x:c r="O107" s="126" t="str">
        <x:f>IF(A107="","",IF(AND(G107="Yes",H107="Yes",I107="Yes",J107="Yes",OR(M107&gt;=1,N107="YES")),"ELIGIBLE - NATIONAL REVIEW", "HOLD"))</x:f>
      </x:c>
      <x:c r="P107" s="126" t="str">
        <x:f>IF(A107="","",IF(G107&lt;&gt;"Yes","Officer agreement",IF(H107&lt;&gt;"Yes","Anti-hazing acknowledgment",IF(I107&lt;&gt;"Yes","Safety acknowledgment",IF(J107&lt;&gt;"Yes","Privacy / access acknowledgment",IF(AND(M107&lt;1,N107&lt;&gt;"YES"),"Required training","Ready for National review"))))))</x:f>
      </x:c>
      <x:c r="Q107" s="114"/>
      <x:c r="R107" s="115"/>
      <x:c r="S107" s="134"/>
      <x:c r="T107" s="134"/>
      <x:c r="U107" s="117"/>
    </x:row>
    <x:row r="108">
      <x:c r="A108" s="114"/>
      <x:c r="B108" s="115"/>
      <x:c r="C108" s="115"/>
      <x:c r="D108" s="115"/>
      <x:c r="E108" s="115"/>
      <x:c r="F108" s="134"/>
      <x:c r="G108" s="115"/>
      <x:c r="H108" s="115"/>
      <x:c r="I108" s="115"/>
      <x:c r="J108" s="117"/>
      <x:c r="K108" s="126" t="str">
        <x:f>IF(A108="","",COUNTIFS('Role Requirements'!$A$6:$A$105,"All Officers",'Role Requirements'!$D$6:$D$105,"Yes")+COUNTIFS('Role Requirements'!$A$6:$A$105,D108,'Role Requirements'!$D$6:$D$105,"Yes"))</x:f>
      </x:c>
      <x:c r="L108" s="126" t="str">
        <x:f>IF(A108="","",SUMIFS('Completion Log'!$N$6:$N$505,'Completion Log'!$B$6:$B$505,B108,'Completion Log'!$D$6:$D$505,D108))</x:f>
      </x:c>
      <x:c r="M108" s="146" t="str">
        <x:f>IF(A108="","",IF(K108=0,0,MIN(1,L108/K108)))</x:f>
      </x:c>
      <x:c r="N108" s="126" t="str">
        <x:f>IF(A108="","",IF(COUNTIFS('Overrides &amp; Renewals'!$B$6:$B$205,B108,'Overrides &amp; Renewals'!$C$6:$C$205,D108,'Overrides &amp; Renewals'!$O$6:$O$205,"CURRENT")&gt;0,"YES","NO"))</x:f>
      </x:c>
      <x:c r="O108" s="126" t="str">
        <x:f>IF(A108="","",IF(AND(G108="Yes",H108="Yes",I108="Yes",J108="Yes",OR(M108&gt;=1,N108="YES")),"ELIGIBLE - NATIONAL REVIEW", "HOLD"))</x:f>
      </x:c>
      <x:c r="P108" s="126" t="str">
        <x:f>IF(A108="","",IF(G108&lt;&gt;"Yes","Officer agreement",IF(H108&lt;&gt;"Yes","Anti-hazing acknowledgment",IF(I108&lt;&gt;"Yes","Safety acknowledgment",IF(J108&lt;&gt;"Yes","Privacy / access acknowledgment",IF(AND(M108&lt;1,N108&lt;&gt;"YES"),"Required training","Ready for National review"))))))</x:f>
      </x:c>
      <x:c r="Q108" s="114"/>
      <x:c r="R108" s="115"/>
      <x:c r="S108" s="134"/>
      <x:c r="T108" s="134"/>
      <x:c r="U108" s="117"/>
    </x:row>
    <x:row r="109">
      <x:c r="A109" s="114"/>
      <x:c r="B109" s="115"/>
      <x:c r="C109" s="115"/>
      <x:c r="D109" s="115"/>
      <x:c r="E109" s="115"/>
      <x:c r="F109" s="134"/>
      <x:c r="G109" s="115"/>
      <x:c r="H109" s="115"/>
      <x:c r="I109" s="115"/>
      <x:c r="J109" s="117"/>
      <x:c r="K109" s="126" t="str">
        <x:f>IF(A109="","",COUNTIFS('Role Requirements'!$A$6:$A$105,"All Officers",'Role Requirements'!$D$6:$D$105,"Yes")+COUNTIFS('Role Requirements'!$A$6:$A$105,D109,'Role Requirements'!$D$6:$D$105,"Yes"))</x:f>
      </x:c>
      <x:c r="L109" s="126" t="str">
        <x:f>IF(A109="","",SUMIFS('Completion Log'!$N$6:$N$505,'Completion Log'!$B$6:$B$505,B109,'Completion Log'!$D$6:$D$505,D109))</x:f>
      </x:c>
      <x:c r="M109" s="146" t="str">
        <x:f>IF(A109="","",IF(K109=0,0,MIN(1,L109/K109)))</x:f>
      </x:c>
      <x:c r="N109" s="126" t="str">
        <x:f>IF(A109="","",IF(COUNTIFS('Overrides &amp; Renewals'!$B$6:$B$205,B109,'Overrides &amp; Renewals'!$C$6:$C$205,D109,'Overrides &amp; Renewals'!$O$6:$O$205,"CURRENT")&gt;0,"YES","NO"))</x:f>
      </x:c>
      <x:c r="O109" s="126" t="str">
        <x:f>IF(A109="","",IF(AND(G109="Yes",H109="Yes",I109="Yes",J109="Yes",OR(M109&gt;=1,N109="YES")),"ELIGIBLE - NATIONAL REVIEW", "HOLD"))</x:f>
      </x:c>
      <x:c r="P109" s="126" t="str">
        <x:f>IF(A109="","",IF(G109&lt;&gt;"Yes","Officer agreement",IF(H109&lt;&gt;"Yes","Anti-hazing acknowledgment",IF(I109&lt;&gt;"Yes","Safety acknowledgment",IF(J109&lt;&gt;"Yes","Privacy / access acknowledgment",IF(AND(M109&lt;1,N109&lt;&gt;"YES"),"Required training","Ready for National review"))))))</x:f>
      </x:c>
      <x:c r="Q109" s="114"/>
      <x:c r="R109" s="115"/>
      <x:c r="S109" s="134"/>
      <x:c r="T109" s="134"/>
      <x:c r="U109" s="117"/>
    </x:row>
    <x:row r="110">
      <x:c r="A110" s="114"/>
      <x:c r="B110" s="115"/>
      <x:c r="C110" s="115"/>
      <x:c r="D110" s="115"/>
      <x:c r="E110" s="115"/>
      <x:c r="F110" s="134"/>
      <x:c r="G110" s="115"/>
      <x:c r="H110" s="115"/>
      <x:c r="I110" s="115"/>
      <x:c r="J110" s="117"/>
      <x:c r="K110" s="126" t="str">
        <x:f>IF(A110="","",COUNTIFS('Role Requirements'!$A$6:$A$105,"All Officers",'Role Requirements'!$D$6:$D$105,"Yes")+COUNTIFS('Role Requirements'!$A$6:$A$105,D110,'Role Requirements'!$D$6:$D$105,"Yes"))</x:f>
      </x:c>
      <x:c r="L110" s="126" t="str">
        <x:f>IF(A110="","",SUMIFS('Completion Log'!$N$6:$N$505,'Completion Log'!$B$6:$B$505,B110,'Completion Log'!$D$6:$D$505,D110))</x:f>
      </x:c>
      <x:c r="M110" s="146" t="str">
        <x:f>IF(A110="","",IF(K110=0,0,MIN(1,L110/K110)))</x:f>
      </x:c>
      <x:c r="N110" s="126" t="str">
        <x:f>IF(A110="","",IF(COUNTIFS('Overrides &amp; Renewals'!$B$6:$B$205,B110,'Overrides &amp; Renewals'!$C$6:$C$205,D110,'Overrides &amp; Renewals'!$O$6:$O$205,"CURRENT")&gt;0,"YES","NO"))</x:f>
      </x:c>
      <x:c r="O110" s="126" t="str">
        <x:f>IF(A110="","",IF(AND(G110="Yes",H110="Yes",I110="Yes",J110="Yes",OR(M110&gt;=1,N110="YES")),"ELIGIBLE - NATIONAL REVIEW", "HOLD"))</x:f>
      </x:c>
      <x:c r="P110" s="126" t="str">
        <x:f>IF(A110="","",IF(G110&lt;&gt;"Yes","Officer agreement",IF(H110&lt;&gt;"Yes","Anti-hazing acknowledgment",IF(I110&lt;&gt;"Yes","Safety acknowledgment",IF(J110&lt;&gt;"Yes","Privacy / access acknowledgment",IF(AND(M110&lt;1,N110&lt;&gt;"YES"),"Required training","Ready for National review"))))))</x:f>
      </x:c>
      <x:c r="Q110" s="114"/>
      <x:c r="R110" s="115"/>
      <x:c r="S110" s="134"/>
      <x:c r="T110" s="134"/>
      <x:c r="U110" s="117"/>
    </x:row>
    <x:row r="111">
      <x:c r="A111" s="114"/>
      <x:c r="B111" s="115"/>
      <x:c r="C111" s="115"/>
      <x:c r="D111" s="115"/>
      <x:c r="E111" s="115"/>
      <x:c r="F111" s="134"/>
      <x:c r="G111" s="115"/>
      <x:c r="H111" s="115"/>
      <x:c r="I111" s="115"/>
      <x:c r="J111" s="117"/>
      <x:c r="K111" s="126" t="str">
        <x:f>IF(A111="","",COUNTIFS('Role Requirements'!$A$6:$A$105,"All Officers",'Role Requirements'!$D$6:$D$105,"Yes")+COUNTIFS('Role Requirements'!$A$6:$A$105,D111,'Role Requirements'!$D$6:$D$105,"Yes"))</x:f>
      </x:c>
      <x:c r="L111" s="126" t="str">
        <x:f>IF(A111="","",SUMIFS('Completion Log'!$N$6:$N$505,'Completion Log'!$B$6:$B$505,B111,'Completion Log'!$D$6:$D$505,D111))</x:f>
      </x:c>
      <x:c r="M111" s="146" t="str">
        <x:f>IF(A111="","",IF(K111=0,0,MIN(1,L111/K111)))</x:f>
      </x:c>
      <x:c r="N111" s="126" t="str">
        <x:f>IF(A111="","",IF(COUNTIFS('Overrides &amp; Renewals'!$B$6:$B$205,B111,'Overrides &amp; Renewals'!$C$6:$C$205,D111,'Overrides &amp; Renewals'!$O$6:$O$205,"CURRENT")&gt;0,"YES","NO"))</x:f>
      </x:c>
      <x:c r="O111" s="126" t="str">
        <x:f>IF(A111="","",IF(AND(G111="Yes",H111="Yes",I111="Yes",J111="Yes",OR(M111&gt;=1,N111="YES")),"ELIGIBLE - NATIONAL REVIEW", "HOLD"))</x:f>
      </x:c>
      <x:c r="P111" s="126" t="str">
        <x:f>IF(A111="","",IF(G111&lt;&gt;"Yes","Officer agreement",IF(H111&lt;&gt;"Yes","Anti-hazing acknowledgment",IF(I111&lt;&gt;"Yes","Safety acknowledgment",IF(J111&lt;&gt;"Yes","Privacy / access acknowledgment",IF(AND(M111&lt;1,N111&lt;&gt;"YES"),"Required training","Ready for National review"))))))</x:f>
      </x:c>
      <x:c r="Q111" s="114"/>
      <x:c r="R111" s="115"/>
      <x:c r="S111" s="134"/>
      <x:c r="T111" s="134"/>
      <x:c r="U111" s="117"/>
    </x:row>
    <x:row r="112">
      <x:c r="A112" s="114"/>
      <x:c r="B112" s="115"/>
      <x:c r="C112" s="115"/>
      <x:c r="D112" s="115"/>
      <x:c r="E112" s="115"/>
      <x:c r="F112" s="134"/>
      <x:c r="G112" s="115"/>
      <x:c r="H112" s="115"/>
      <x:c r="I112" s="115"/>
      <x:c r="J112" s="117"/>
      <x:c r="K112" s="126" t="str">
        <x:f>IF(A112="","",COUNTIFS('Role Requirements'!$A$6:$A$105,"All Officers",'Role Requirements'!$D$6:$D$105,"Yes")+COUNTIFS('Role Requirements'!$A$6:$A$105,D112,'Role Requirements'!$D$6:$D$105,"Yes"))</x:f>
      </x:c>
      <x:c r="L112" s="126" t="str">
        <x:f>IF(A112="","",SUMIFS('Completion Log'!$N$6:$N$505,'Completion Log'!$B$6:$B$505,B112,'Completion Log'!$D$6:$D$505,D112))</x:f>
      </x:c>
      <x:c r="M112" s="146" t="str">
        <x:f>IF(A112="","",IF(K112=0,0,MIN(1,L112/K112)))</x:f>
      </x:c>
      <x:c r="N112" s="126" t="str">
        <x:f>IF(A112="","",IF(COUNTIFS('Overrides &amp; Renewals'!$B$6:$B$205,B112,'Overrides &amp; Renewals'!$C$6:$C$205,D112,'Overrides &amp; Renewals'!$O$6:$O$205,"CURRENT")&gt;0,"YES","NO"))</x:f>
      </x:c>
      <x:c r="O112" s="126" t="str">
        <x:f>IF(A112="","",IF(AND(G112="Yes",H112="Yes",I112="Yes",J112="Yes",OR(M112&gt;=1,N112="YES")),"ELIGIBLE - NATIONAL REVIEW", "HOLD"))</x:f>
      </x:c>
      <x:c r="P112" s="126" t="str">
        <x:f>IF(A112="","",IF(G112&lt;&gt;"Yes","Officer agreement",IF(H112&lt;&gt;"Yes","Anti-hazing acknowledgment",IF(I112&lt;&gt;"Yes","Safety acknowledgment",IF(J112&lt;&gt;"Yes","Privacy / access acknowledgment",IF(AND(M112&lt;1,N112&lt;&gt;"YES"),"Required training","Ready for National review"))))))</x:f>
      </x:c>
      <x:c r="Q112" s="114"/>
      <x:c r="R112" s="115"/>
      <x:c r="S112" s="134"/>
      <x:c r="T112" s="134"/>
      <x:c r="U112" s="117"/>
    </x:row>
    <x:row r="113">
      <x:c r="A113" s="114"/>
      <x:c r="B113" s="115"/>
      <x:c r="C113" s="115"/>
      <x:c r="D113" s="115"/>
      <x:c r="E113" s="115"/>
      <x:c r="F113" s="134"/>
      <x:c r="G113" s="115"/>
      <x:c r="H113" s="115"/>
      <x:c r="I113" s="115"/>
      <x:c r="J113" s="117"/>
      <x:c r="K113" s="126" t="str">
        <x:f>IF(A113="","",COUNTIFS('Role Requirements'!$A$6:$A$105,"All Officers",'Role Requirements'!$D$6:$D$105,"Yes")+COUNTIFS('Role Requirements'!$A$6:$A$105,D113,'Role Requirements'!$D$6:$D$105,"Yes"))</x:f>
      </x:c>
      <x:c r="L113" s="126" t="str">
        <x:f>IF(A113="","",SUMIFS('Completion Log'!$N$6:$N$505,'Completion Log'!$B$6:$B$505,B113,'Completion Log'!$D$6:$D$505,D113))</x:f>
      </x:c>
      <x:c r="M113" s="146" t="str">
        <x:f>IF(A113="","",IF(K113=0,0,MIN(1,L113/K113)))</x:f>
      </x:c>
      <x:c r="N113" s="126" t="str">
        <x:f>IF(A113="","",IF(COUNTIFS('Overrides &amp; Renewals'!$B$6:$B$205,B113,'Overrides &amp; Renewals'!$C$6:$C$205,D113,'Overrides &amp; Renewals'!$O$6:$O$205,"CURRENT")&gt;0,"YES","NO"))</x:f>
      </x:c>
      <x:c r="O113" s="126" t="str">
        <x:f>IF(A113="","",IF(AND(G113="Yes",H113="Yes",I113="Yes",J113="Yes",OR(M113&gt;=1,N113="YES")),"ELIGIBLE - NATIONAL REVIEW", "HOLD"))</x:f>
      </x:c>
      <x:c r="P113" s="126" t="str">
        <x:f>IF(A113="","",IF(G113&lt;&gt;"Yes","Officer agreement",IF(H113&lt;&gt;"Yes","Anti-hazing acknowledgment",IF(I113&lt;&gt;"Yes","Safety acknowledgment",IF(J113&lt;&gt;"Yes","Privacy / access acknowledgment",IF(AND(M113&lt;1,N113&lt;&gt;"YES"),"Required training","Ready for National review"))))))</x:f>
      </x:c>
      <x:c r="Q113" s="114"/>
      <x:c r="R113" s="115"/>
      <x:c r="S113" s="134"/>
      <x:c r="T113" s="134"/>
      <x:c r="U113" s="117"/>
    </x:row>
    <x:row r="114">
      <x:c r="A114" s="114"/>
      <x:c r="B114" s="115"/>
      <x:c r="C114" s="115"/>
      <x:c r="D114" s="115"/>
      <x:c r="E114" s="115"/>
      <x:c r="F114" s="134"/>
      <x:c r="G114" s="115"/>
      <x:c r="H114" s="115"/>
      <x:c r="I114" s="115"/>
      <x:c r="J114" s="117"/>
      <x:c r="K114" s="126" t="str">
        <x:f>IF(A114="","",COUNTIFS('Role Requirements'!$A$6:$A$105,"All Officers",'Role Requirements'!$D$6:$D$105,"Yes")+COUNTIFS('Role Requirements'!$A$6:$A$105,D114,'Role Requirements'!$D$6:$D$105,"Yes"))</x:f>
      </x:c>
      <x:c r="L114" s="126" t="str">
        <x:f>IF(A114="","",SUMIFS('Completion Log'!$N$6:$N$505,'Completion Log'!$B$6:$B$505,B114,'Completion Log'!$D$6:$D$505,D114))</x:f>
      </x:c>
      <x:c r="M114" s="146" t="str">
        <x:f>IF(A114="","",IF(K114=0,0,MIN(1,L114/K114)))</x:f>
      </x:c>
      <x:c r="N114" s="126" t="str">
        <x:f>IF(A114="","",IF(COUNTIFS('Overrides &amp; Renewals'!$B$6:$B$205,B114,'Overrides &amp; Renewals'!$C$6:$C$205,D114,'Overrides &amp; Renewals'!$O$6:$O$205,"CURRENT")&gt;0,"YES","NO"))</x:f>
      </x:c>
      <x:c r="O114" s="126" t="str">
        <x:f>IF(A114="","",IF(AND(G114="Yes",H114="Yes",I114="Yes",J114="Yes",OR(M114&gt;=1,N114="YES")),"ELIGIBLE - NATIONAL REVIEW", "HOLD"))</x:f>
      </x:c>
      <x:c r="P114" s="126" t="str">
        <x:f>IF(A114="","",IF(G114&lt;&gt;"Yes","Officer agreement",IF(H114&lt;&gt;"Yes","Anti-hazing acknowledgment",IF(I114&lt;&gt;"Yes","Safety acknowledgment",IF(J114&lt;&gt;"Yes","Privacy / access acknowledgment",IF(AND(M114&lt;1,N114&lt;&gt;"YES"),"Required training","Ready for National review"))))))</x:f>
      </x:c>
      <x:c r="Q114" s="114"/>
      <x:c r="R114" s="115"/>
      <x:c r="S114" s="134"/>
      <x:c r="T114" s="134"/>
      <x:c r="U114" s="117"/>
    </x:row>
    <x:row r="115">
      <x:c r="A115" s="114"/>
      <x:c r="B115" s="115"/>
      <x:c r="C115" s="115"/>
      <x:c r="D115" s="115"/>
      <x:c r="E115" s="115"/>
      <x:c r="F115" s="134"/>
      <x:c r="G115" s="115"/>
      <x:c r="H115" s="115"/>
      <x:c r="I115" s="115"/>
      <x:c r="J115" s="117"/>
      <x:c r="K115" s="126" t="str">
        <x:f>IF(A115="","",COUNTIFS('Role Requirements'!$A$6:$A$105,"All Officers",'Role Requirements'!$D$6:$D$105,"Yes")+COUNTIFS('Role Requirements'!$A$6:$A$105,D115,'Role Requirements'!$D$6:$D$105,"Yes"))</x:f>
      </x:c>
      <x:c r="L115" s="126" t="str">
        <x:f>IF(A115="","",SUMIFS('Completion Log'!$N$6:$N$505,'Completion Log'!$B$6:$B$505,B115,'Completion Log'!$D$6:$D$505,D115))</x:f>
      </x:c>
      <x:c r="M115" s="146" t="str">
        <x:f>IF(A115="","",IF(K115=0,0,MIN(1,L115/K115)))</x:f>
      </x:c>
      <x:c r="N115" s="126" t="str">
        <x:f>IF(A115="","",IF(COUNTIFS('Overrides &amp; Renewals'!$B$6:$B$205,B115,'Overrides &amp; Renewals'!$C$6:$C$205,D115,'Overrides &amp; Renewals'!$O$6:$O$205,"CURRENT")&gt;0,"YES","NO"))</x:f>
      </x:c>
      <x:c r="O115" s="126" t="str">
        <x:f>IF(A115="","",IF(AND(G115="Yes",H115="Yes",I115="Yes",J115="Yes",OR(M115&gt;=1,N115="YES")),"ELIGIBLE - NATIONAL REVIEW", "HOLD"))</x:f>
      </x:c>
      <x:c r="P115" s="126" t="str">
        <x:f>IF(A115="","",IF(G115&lt;&gt;"Yes","Officer agreement",IF(H115&lt;&gt;"Yes","Anti-hazing acknowledgment",IF(I115&lt;&gt;"Yes","Safety acknowledgment",IF(J115&lt;&gt;"Yes","Privacy / access acknowledgment",IF(AND(M115&lt;1,N115&lt;&gt;"YES"),"Required training","Ready for National review"))))))</x:f>
      </x:c>
      <x:c r="Q115" s="114"/>
      <x:c r="R115" s="115"/>
      <x:c r="S115" s="134"/>
      <x:c r="T115" s="134"/>
      <x:c r="U115" s="117"/>
    </x:row>
    <x:row r="116">
      <x:c r="A116" s="114"/>
      <x:c r="B116" s="115"/>
      <x:c r="C116" s="115"/>
      <x:c r="D116" s="115"/>
      <x:c r="E116" s="115"/>
      <x:c r="F116" s="134"/>
      <x:c r="G116" s="115"/>
      <x:c r="H116" s="115"/>
      <x:c r="I116" s="115"/>
      <x:c r="J116" s="117"/>
      <x:c r="K116" s="126" t="str">
        <x:f>IF(A116="","",COUNTIFS('Role Requirements'!$A$6:$A$105,"All Officers",'Role Requirements'!$D$6:$D$105,"Yes")+COUNTIFS('Role Requirements'!$A$6:$A$105,D116,'Role Requirements'!$D$6:$D$105,"Yes"))</x:f>
      </x:c>
      <x:c r="L116" s="126" t="str">
        <x:f>IF(A116="","",SUMIFS('Completion Log'!$N$6:$N$505,'Completion Log'!$B$6:$B$505,B116,'Completion Log'!$D$6:$D$505,D116))</x:f>
      </x:c>
      <x:c r="M116" s="146" t="str">
        <x:f>IF(A116="","",IF(K116=0,0,MIN(1,L116/K116)))</x:f>
      </x:c>
      <x:c r="N116" s="126" t="str">
        <x:f>IF(A116="","",IF(COUNTIFS('Overrides &amp; Renewals'!$B$6:$B$205,B116,'Overrides &amp; Renewals'!$C$6:$C$205,D116,'Overrides &amp; Renewals'!$O$6:$O$205,"CURRENT")&gt;0,"YES","NO"))</x:f>
      </x:c>
      <x:c r="O116" s="126" t="str">
        <x:f>IF(A116="","",IF(AND(G116="Yes",H116="Yes",I116="Yes",J116="Yes",OR(M116&gt;=1,N116="YES")),"ELIGIBLE - NATIONAL REVIEW", "HOLD"))</x:f>
      </x:c>
      <x:c r="P116" s="126" t="str">
        <x:f>IF(A116="","",IF(G116&lt;&gt;"Yes","Officer agreement",IF(H116&lt;&gt;"Yes","Anti-hazing acknowledgment",IF(I116&lt;&gt;"Yes","Safety acknowledgment",IF(J116&lt;&gt;"Yes","Privacy / access acknowledgment",IF(AND(M116&lt;1,N116&lt;&gt;"YES"),"Required training","Ready for National review"))))))</x:f>
      </x:c>
      <x:c r="Q116" s="114"/>
      <x:c r="R116" s="115"/>
      <x:c r="S116" s="134"/>
      <x:c r="T116" s="134"/>
      <x:c r="U116" s="117"/>
    </x:row>
    <x:row r="117">
      <x:c r="A117" s="114"/>
      <x:c r="B117" s="115"/>
      <x:c r="C117" s="115"/>
      <x:c r="D117" s="115"/>
      <x:c r="E117" s="115"/>
      <x:c r="F117" s="134"/>
      <x:c r="G117" s="115"/>
      <x:c r="H117" s="115"/>
      <x:c r="I117" s="115"/>
      <x:c r="J117" s="117"/>
      <x:c r="K117" s="126" t="str">
        <x:f>IF(A117="","",COUNTIFS('Role Requirements'!$A$6:$A$105,"All Officers",'Role Requirements'!$D$6:$D$105,"Yes")+COUNTIFS('Role Requirements'!$A$6:$A$105,D117,'Role Requirements'!$D$6:$D$105,"Yes"))</x:f>
      </x:c>
      <x:c r="L117" s="126" t="str">
        <x:f>IF(A117="","",SUMIFS('Completion Log'!$N$6:$N$505,'Completion Log'!$B$6:$B$505,B117,'Completion Log'!$D$6:$D$505,D117))</x:f>
      </x:c>
      <x:c r="M117" s="146" t="str">
        <x:f>IF(A117="","",IF(K117=0,0,MIN(1,L117/K117)))</x:f>
      </x:c>
      <x:c r="N117" s="126" t="str">
        <x:f>IF(A117="","",IF(COUNTIFS('Overrides &amp; Renewals'!$B$6:$B$205,B117,'Overrides &amp; Renewals'!$C$6:$C$205,D117,'Overrides &amp; Renewals'!$O$6:$O$205,"CURRENT")&gt;0,"YES","NO"))</x:f>
      </x:c>
      <x:c r="O117" s="126" t="str">
        <x:f>IF(A117="","",IF(AND(G117="Yes",H117="Yes",I117="Yes",J117="Yes",OR(M117&gt;=1,N117="YES")),"ELIGIBLE - NATIONAL REVIEW", "HOLD"))</x:f>
      </x:c>
      <x:c r="P117" s="126" t="str">
        <x:f>IF(A117="","",IF(G117&lt;&gt;"Yes","Officer agreement",IF(H117&lt;&gt;"Yes","Anti-hazing acknowledgment",IF(I117&lt;&gt;"Yes","Safety acknowledgment",IF(J117&lt;&gt;"Yes","Privacy / access acknowledgment",IF(AND(M117&lt;1,N117&lt;&gt;"YES"),"Required training","Ready for National review"))))))</x:f>
      </x:c>
      <x:c r="Q117" s="114"/>
      <x:c r="R117" s="115"/>
      <x:c r="S117" s="134"/>
      <x:c r="T117" s="134"/>
      <x:c r="U117" s="117"/>
    </x:row>
    <x:row r="118">
      <x:c r="A118" s="114"/>
      <x:c r="B118" s="115"/>
      <x:c r="C118" s="115"/>
      <x:c r="D118" s="115"/>
      <x:c r="E118" s="115"/>
      <x:c r="F118" s="134"/>
      <x:c r="G118" s="115"/>
      <x:c r="H118" s="115"/>
      <x:c r="I118" s="115"/>
      <x:c r="J118" s="117"/>
      <x:c r="K118" s="126" t="str">
        <x:f>IF(A118="","",COUNTIFS('Role Requirements'!$A$6:$A$105,"All Officers",'Role Requirements'!$D$6:$D$105,"Yes")+COUNTIFS('Role Requirements'!$A$6:$A$105,D118,'Role Requirements'!$D$6:$D$105,"Yes"))</x:f>
      </x:c>
      <x:c r="L118" s="126" t="str">
        <x:f>IF(A118="","",SUMIFS('Completion Log'!$N$6:$N$505,'Completion Log'!$B$6:$B$505,B118,'Completion Log'!$D$6:$D$505,D118))</x:f>
      </x:c>
      <x:c r="M118" s="146" t="str">
        <x:f>IF(A118="","",IF(K118=0,0,MIN(1,L118/K118)))</x:f>
      </x:c>
      <x:c r="N118" s="126" t="str">
        <x:f>IF(A118="","",IF(COUNTIFS('Overrides &amp; Renewals'!$B$6:$B$205,B118,'Overrides &amp; Renewals'!$C$6:$C$205,D118,'Overrides &amp; Renewals'!$O$6:$O$205,"CURRENT")&gt;0,"YES","NO"))</x:f>
      </x:c>
      <x:c r="O118" s="126" t="str">
        <x:f>IF(A118="","",IF(AND(G118="Yes",H118="Yes",I118="Yes",J118="Yes",OR(M118&gt;=1,N118="YES")),"ELIGIBLE - NATIONAL REVIEW", "HOLD"))</x:f>
      </x:c>
      <x:c r="P118" s="126" t="str">
        <x:f>IF(A118="","",IF(G118&lt;&gt;"Yes","Officer agreement",IF(H118&lt;&gt;"Yes","Anti-hazing acknowledgment",IF(I118&lt;&gt;"Yes","Safety acknowledgment",IF(J118&lt;&gt;"Yes","Privacy / access acknowledgment",IF(AND(M118&lt;1,N118&lt;&gt;"YES"),"Required training","Ready for National review"))))))</x:f>
      </x:c>
      <x:c r="Q118" s="114"/>
      <x:c r="R118" s="115"/>
      <x:c r="S118" s="134"/>
      <x:c r="T118" s="134"/>
      <x:c r="U118" s="117"/>
    </x:row>
    <x:row r="119">
      <x:c r="A119" s="114"/>
      <x:c r="B119" s="115"/>
      <x:c r="C119" s="115"/>
      <x:c r="D119" s="115"/>
      <x:c r="E119" s="115"/>
      <x:c r="F119" s="134"/>
      <x:c r="G119" s="115"/>
      <x:c r="H119" s="115"/>
      <x:c r="I119" s="115"/>
      <x:c r="J119" s="117"/>
      <x:c r="K119" s="126" t="str">
        <x:f>IF(A119="","",COUNTIFS('Role Requirements'!$A$6:$A$105,"All Officers",'Role Requirements'!$D$6:$D$105,"Yes")+COUNTIFS('Role Requirements'!$A$6:$A$105,D119,'Role Requirements'!$D$6:$D$105,"Yes"))</x:f>
      </x:c>
      <x:c r="L119" s="126" t="str">
        <x:f>IF(A119="","",SUMIFS('Completion Log'!$N$6:$N$505,'Completion Log'!$B$6:$B$505,B119,'Completion Log'!$D$6:$D$505,D119))</x:f>
      </x:c>
      <x:c r="M119" s="146" t="str">
        <x:f>IF(A119="","",IF(K119=0,0,MIN(1,L119/K119)))</x:f>
      </x:c>
      <x:c r="N119" s="126" t="str">
        <x:f>IF(A119="","",IF(COUNTIFS('Overrides &amp; Renewals'!$B$6:$B$205,B119,'Overrides &amp; Renewals'!$C$6:$C$205,D119,'Overrides &amp; Renewals'!$O$6:$O$205,"CURRENT")&gt;0,"YES","NO"))</x:f>
      </x:c>
      <x:c r="O119" s="126" t="str">
        <x:f>IF(A119="","",IF(AND(G119="Yes",H119="Yes",I119="Yes",J119="Yes",OR(M119&gt;=1,N119="YES")),"ELIGIBLE - NATIONAL REVIEW", "HOLD"))</x:f>
      </x:c>
      <x:c r="P119" s="126" t="str">
        <x:f>IF(A119="","",IF(G119&lt;&gt;"Yes","Officer agreement",IF(H119&lt;&gt;"Yes","Anti-hazing acknowledgment",IF(I119&lt;&gt;"Yes","Safety acknowledgment",IF(J119&lt;&gt;"Yes","Privacy / access acknowledgment",IF(AND(M119&lt;1,N119&lt;&gt;"YES"),"Required training","Ready for National review"))))))</x:f>
      </x:c>
      <x:c r="Q119" s="114"/>
      <x:c r="R119" s="115"/>
      <x:c r="S119" s="134"/>
      <x:c r="T119" s="134"/>
      <x:c r="U119" s="117"/>
    </x:row>
    <x:row r="120">
      <x:c r="A120" s="114"/>
      <x:c r="B120" s="115"/>
      <x:c r="C120" s="115"/>
      <x:c r="D120" s="115"/>
      <x:c r="E120" s="115"/>
      <x:c r="F120" s="134"/>
      <x:c r="G120" s="115"/>
      <x:c r="H120" s="115"/>
      <x:c r="I120" s="115"/>
      <x:c r="J120" s="117"/>
      <x:c r="K120" s="126" t="str">
        <x:f>IF(A120="","",COUNTIFS('Role Requirements'!$A$6:$A$105,"All Officers",'Role Requirements'!$D$6:$D$105,"Yes")+COUNTIFS('Role Requirements'!$A$6:$A$105,D120,'Role Requirements'!$D$6:$D$105,"Yes"))</x:f>
      </x:c>
      <x:c r="L120" s="126" t="str">
        <x:f>IF(A120="","",SUMIFS('Completion Log'!$N$6:$N$505,'Completion Log'!$B$6:$B$505,B120,'Completion Log'!$D$6:$D$505,D120))</x:f>
      </x:c>
      <x:c r="M120" s="146" t="str">
        <x:f>IF(A120="","",IF(K120=0,0,MIN(1,L120/K120)))</x:f>
      </x:c>
      <x:c r="N120" s="126" t="str">
        <x:f>IF(A120="","",IF(COUNTIFS('Overrides &amp; Renewals'!$B$6:$B$205,B120,'Overrides &amp; Renewals'!$C$6:$C$205,D120,'Overrides &amp; Renewals'!$O$6:$O$205,"CURRENT")&gt;0,"YES","NO"))</x:f>
      </x:c>
      <x:c r="O120" s="126" t="str">
        <x:f>IF(A120="","",IF(AND(G120="Yes",H120="Yes",I120="Yes",J120="Yes",OR(M120&gt;=1,N120="YES")),"ELIGIBLE - NATIONAL REVIEW", "HOLD"))</x:f>
      </x:c>
      <x:c r="P120" s="126" t="str">
        <x:f>IF(A120="","",IF(G120&lt;&gt;"Yes","Officer agreement",IF(H120&lt;&gt;"Yes","Anti-hazing acknowledgment",IF(I120&lt;&gt;"Yes","Safety acknowledgment",IF(J120&lt;&gt;"Yes","Privacy / access acknowledgment",IF(AND(M120&lt;1,N120&lt;&gt;"YES"),"Required training","Ready for National review"))))))</x:f>
      </x:c>
      <x:c r="Q120" s="114"/>
      <x:c r="R120" s="115"/>
      <x:c r="S120" s="134"/>
      <x:c r="T120" s="134"/>
      <x:c r="U120" s="117"/>
    </x:row>
    <x:row r="121">
      <x:c r="A121" s="114"/>
      <x:c r="B121" s="115"/>
      <x:c r="C121" s="115"/>
      <x:c r="D121" s="115"/>
      <x:c r="E121" s="115"/>
      <x:c r="F121" s="134"/>
      <x:c r="G121" s="115"/>
      <x:c r="H121" s="115"/>
      <x:c r="I121" s="115"/>
      <x:c r="J121" s="117"/>
      <x:c r="K121" s="126" t="str">
        <x:f>IF(A121="","",COUNTIFS('Role Requirements'!$A$6:$A$105,"All Officers",'Role Requirements'!$D$6:$D$105,"Yes")+COUNTIFS('Role Requirements'!$A$6:$A$105,D121,'Role Requirements'!$D$6:$D$105,"Yes"))</x:f>
      </x:c>
      <x:c r="L121" s="126" t="str">
        <x:f>IF(A121="","",SUMIFS('Completion Log'!$N$6:$N$505,'Completion Log'!$B$6:$B$505,B121,'Completion Log'!$D$6:$D$505,D121))</x:f>
      </x:c>
      <x:c r="M121" s="146" t="str">
        <x:f>IF(A121="","",IF(K121=0,0,MIN(1,L121/K121)))</x:f>
      </x:c>
      <x:c r="N121" s="126" t="str">
        <x:f>IF(A121="","",IF(COUNTIFS('Overrides &amp; Renewals'!$B$6:$B$205,B121,'Overrides &amp; Renewals'!$C$6:$C$205,D121,'Overrides &amp; Renewals'!$O$6:$O$205,"CURRENT")&gt;0,"YES","NO"))</x:f>
      </x:c>
      <x:c r="O121" s="126" t="str">
        <x:f>IF(A121="","",IF(AND(G121="Yes",H121="Yes",I121="Yes",J121="Yes",OR(M121&gt;=1,N121="YES")),"ELIGIBLE - NATIONAL REVIEW", "HOLD"))</x:f>
      </x:c>
      <x:c r="P121" s="126" t="str">
        <x:f>IF(A121="","",IF(G121&lt;&gt;"Yes","Officer agreement",IF(H121&lt;&gt;"Yes","Anti-hazing acknowledgment",IF(I121&lt;&gt;"Yes","Safety acknowledgment",IF(J121&lt;&gt;"Yes","Privacy / access acknowledgment",IF(AND(M121&lt;1,N121&lt;&gt;"YES"),"Required training","Ready for National review"))))))</x:f>
      </x:c>
      <x:c r="Q121" s="114"/>
      <x:c r="R121" s="115"/>
      <x:c r="S121" s="134"/>
      <x:c r="T121" s="134"/>
      <x:c r="U121" s="117"/>
    </x:row>
    <x:row r="122">
      <x:c r="A122" s="114"/>
      <x:c r="B122" s="115"/>
      <x:c r="C122" s="115"/>
      <x:c r="D122" s="115"/>
      <x:c r="E122" s="115"/>
      <x:c r="F122" s="134"/>
      <x:c r="G122" s="115"/>
      <x:c r="H122" s="115"/>
      <x:c r="I122" s="115"/>
      <x:c r="J122" s="117"/>
      <x:c r="K122" s="126" t="str">
        <x:f>IF(A122="","",COUNTIFS('Role Requirements'!$A$6:$A$105,"All Officers",'Role Requirements'!$D$6:$D$105,"Yes")+COUNTIFS('Role Requirements'!$A$6:$A$105,D122,'Role Requirements'!$D$6:$D$105,"Yes"))</x:f>
      </x:c>
      <x:c r="L122" s="126" t="str">
        <x:f>IF(A122="","",SUMIFS('Completion Log'!$N$6:$N$505,'Completion Log'!$B$6:$B$505,B122,'Completion Log'!$D$6:$D$505,D122))</x:f>
      </x:c>
      <x:c r="M122" s="146" t="str">
        <x:f>IF(A122="","",IF(K122=0,0,MIN(1,L122/K122)))</x:f>
      </x:c>
      <x:c r="N122" s="126" t="str">
        <x:f>IF(A122="","",IF(COUNTIFS('Overrides &amp; Renewals'!$B$6:$B$205,B122,'Overrides &amp; Renewals'!$C$6:$C$205,D122,'Overrides &amp; Renewals'!$O$6:$O$205,"CURRENT")&gt;0,"YES","NO"))</x:f>
      </x:c>
      <x:c r="O122" s="126" t="str">
        <x:f>IF(A122="","",IF(AND(G122="Yes",H122="Yes",I122="Yes",J122="Yes",OR(M122&gt;=1,N122="YES")),"ELIGIBLE - NATIONAL REVIEW", "HOLD"))</x:f>
      </x:c>
      <x:c r="P122" s="126" t="str">
        <x:f>IF(A122="","",IF(G122&lt;&gt;"Yes","Officer agreement",IF(H122&lt;&gt;"Yes","Anti-hazing acknowledgment",IF(I122&lt;&gt;"Yes","Safety acknowledgment",IF(J122&lt;&gt;"Yes","Privacy / access acknowledgment",IF(AND(M122&lt;1,N122&lt;&gt;"YES"),"Required training","Ready for National review"))))))</x:f>
      </x:c>
      <x:c r="Q122" s="114"/>
      <x:c r="R122" s="115"/>
      <x:c r="S122" s="134"/>
      <x:c r="T122" s="134"/>
      <x:c r="U122" s="117"/>
    </x:row>
    <x:row r="123">
      <x:c r="A123" s="114"/>
      <x:c r="B123" s="115"/>
      <x:c r="C123" s="115"/>
      <x:c r="D123" s="115"/>
      <x:c r="E123" s="115"/>
      <x:c r="F123" s="134"/>
      <x:c r="G123" s="115"/>
      <x:c r="H123" s="115"/>
      <x:c r="I123" s="115"/>
      <x:c r="J123" s="117"/>
      <x:c r="K123" s="126" t="str">
        <x:f>IF(A123="","",COUNTIFS('Role Requirements'!$A$6:$A$105,"All Officers",'Role Requirements'!$D$6:$D$105,"Yes")+COUNTIFS('Role Requirements'!$A$6:$A$105,D123,'Role Requirements'!$D$6:$D$105,"Yes"))</x:f>
      </x:c>
      <x:c r="L123" s="126" t="str">
        <x:f>IF(A123="","",SUMIFS('Completion Log'!$N$6:$N$505,'Completion Log'!$B$6:$B$505,B123,'Completion Log'!$D$6:$D$505,D123))</x:f>
      </x:c>
      <x:c r="M123" s="146" t="str">
        <x:f>IF(A123="","",IF(K123=0,0,MIN(1,L123/K123)))</x:f>
      </x:c>
      <x:c r="N123" s="126" t="str">
        <x:f>IF(A123="","",IF(COUNTIFS('Overrides &amp; Renewals'!$B$6:$B$205,B123,'Overrides &amp; Renewals'!$C$6:$C$205,D123,'Overrides &amp; Renewals'!$O$6:$O$205,"CURRENT")&gt;0,"YES","NO"))</x:f>
      </x:c>
      <x:c r="O123" s="126" t="str">
        <x:f>IF(A123="","",IF(AND(G123="Yes",H123="Yes",I123="Yes",J123="Yes",OR(M123&gt;=1,N123="YES")),"ELIGIBLE - NATIONAL REVIEW", "HOLD"))</x:f>
      </x:c>
      <x:c r="P123" s="126" t="str">
        <x:f>IF(A123="","",IF(G123&lt;&gt;"Yes","Officer agreement",IF(H123&lt;&gt;"Yes","Anti-hazing acknowledgment",IF(I123&lt;&gt;"Yes","Safety acknowledgment",IF(J123&lt;&gt;"Yes","Privacy / access acknowledgment",IF(AND(M123&lt;1,N123&lt;&gt;"YES"),"Required training","Ready for National review"))))))</x:f>
      </x:c>
      <x:c r="Q123" s="114"/>
      <x:c r="R123" s="115"/>
      <x:c r="S123" s="134"/>
      <x:c r="T123" s="134"/>
      <x:c r="U123" s="117"/>
    </x:row>
    <x:row r="124">
      <x:c r="A124" s="114"/>
      <x:c r="B124" s="115"/>
      <x:c r="C124" s="115"/>
      <x:c r="D124" s="115"/>
      <x:c r="E124" s="115"/>
      <x:c r="F124" s="134"/>
      <x:c r="G124" s="115"/>
      <x:c r="H124" s="115"/>
      <x:c r="I124" s="115"/>
      <x:c r="J124" s="117"/>
      <x:c r="K124" s="126" t="str">
        <x:f>IF(A124="","",COUNTIFS('Role Requirements'!$A$6:$A$105,"All Officers",'Role Requirements'!$D$6:$D$105,"Yes")+COUNTIFS('Role Requirements'!$A$6:$A$105,D124,'Role Requirements'!$D$6:$D$105,"Yes"))</x:f>
      </x:c>
      <x:c r="L124" s="126" t="str">
        <x:f>IF(A124="","",SUMIFS('Completion Log'!$N$6:$N$505,'Completion Log'!$B$6:$B$505,B124,'Completion Log'!$D$6:$D$505,D124))</x:f>
      </x:c>
      <x:c r="M124" s="146" t="str">
        <x:f>IF(A124="","",IF(K124=0,0,MIN(1,L124/K124)))</x:f>
      </x:c>
      <x:c r="N124" s="126" t="str">
        <x:f>IF(A124="","",IF(COUNTIFS('Overrides &amp; Renewals'!$B$6:$B$205,B124,'Overrides &amp; Renewals'!$C$6:$C$205,D124,'Overrides &amp; Renewals'!$O$6:$O$205,"CURRENT")&gt;0,"YES","NO"))</x:f>
      </x:c>
      <x:c r="O124" s="126" t="str">
        <x:f>IF(A124="","",IF(AND(G124="Yes",H124="Yes",I124="Yes",J124="Yes",OR(M124&gt;=1,N124="YES")),"ELIGIBLE - NATIONAL REVIEW", "HOLD"))</x:f>
      </x:c>
      <x:c r="P124" s="126" t="str">
        <x:f>IF(A124="","",IF(G124&lt;&gt;"Yes","Officer agreement",IF(H124&lt;&gt;"Yes","Anti-hazing acknowledgment",IF(I124&lt;&gt;"Yes","Safety acknowledgment",IF(J124&lt;&gt;"Yes","Privacy / access acknowledgment",IF(AND(M124&lt;1,N124&lt;&gt;"YES"),"Required training","Ready for National review"))))))</x:f>
      </x:c>
      <x:c r="Q124" s="114"/>
      <x:c r="R124" s="115"/>
      <x:c r="S124" s="134"/>
      <x:c r="T124" s="134"/>
      <x:c r="U124" s="117"/>
    </x:row>
    <x:row r="125">
      <x:c r="A125" s="114"/>
      <x:c r="B125" s="115"/>
      <x:c r="C125" s="115"/>
      <x:c r="D125" s="115"/>
      <x:c r="E125" s="115"/>
      <x:c r="F125" s="134"/>
      <x:c r="G125" s="115"/>
      <x:c r="H125" s="115"/>
      <x:c r="I125" s="115"/>
      <x:c r="J125" s="117"/>
      <x:c r="K125" s="126" t="str">
        <x:f>IF(A125="","",COUNTIFS('Role Requirements'!$A$6:$A$105,"All Officers",'Role Requirements'!$D$6:$D$105,"Yes")+COUNTIFS('Role Requirements'!$A$6:$A$105,D125,'Role Requirements'!$D$6:$D$105,"Yes"))</x:f>
      </x:c>
      <x:c r="L125" s="126" t="str">
        <x:f>IF(A125="","",SUMIFS('Completion Log'!$N$6:$N$505,'Completion Log'!$B$6:$B$505,B125,'Completion Log'!$D$6:$D$505,D125))</x:f>
      </x:c>
      <x:c r="M125" s="146" t="str">
        <x:f>IF(A125="","",IF(K125=0,0,MIN(1,L125/K125)))</x:f>
      </x:c>
      <x:c r="N125" s="126" t="str">
        <x:f>IF(A125="","",IF(COUNTIFS('Overrides &amp; Renewals'!$B$6:$B$205,B125,'Overrides &amp; Renewals'!$C$6:$C$205,D125,'Overrides &amp; Renewals'!$O$6:$O$205,"CURRENT")&gt;0,"YES","NO"))</x:f>
      </x:c>
      <x:c r="O125" s="126" t="str">
        <x:f>IF(A125="","",IF(AND(G125="Yes",H125="Yes",I125="Yes",J125="Yes",OR(M125&gt;=1,N125="YES")),"ELIGIBLE - NATIONAL REVIEW", "HOLD"))</x:f>
      </x:c>
      <x:c r="P125" s="126" t="str">
        <x:f>IF(A125="","",IF(G125&lt;&gt;"Yes","Officer agreement",IF(H125&lt;&gt;"Yes","Anti-hazing acknowledgment",IF(I125&lt;&gt;"Yes","Safety acknowledgment",IF(J125&lt;&gt;"Yes","Privacy / access acknowledgment",IF(AND(M125&lt;1,N125&lt;&gt;"YES"),"Required training","Ready for National review"))))))</x:f>
      </x:c>
      <x:c r="Q125" s="114"/>
      <x:c r="R125" s="115"/>
      <x:c r="S125" s="134"/>
      <x:c r="T125" s="134"/>
      <x:c r="U125" s="117"/>
    </x:row>
    <x:row r="126">
      <x:c r="A126" s="114"/>
      <x:c r="B126" s="115"/>
      <x:c r="C126" s="115"/>
      <x:c r="D126" s="115"/>
      <x:c r="E126" s="115"/>
      <x:c r="F126" s="134"/>
      <x:c r="G126" s="115"/>
      <x:c r="H126" s="115"/>
      <x:c r="I126" s="115"/>
      <x:c r="J126" s="117"/>
      <x:c r="K126" s="126" t="str">
        <x:f>IF(A126="","",COUNTIFS('Role Requirements'!$A$6:$A$105,"All Officers",'Role Requirements'!$D$6:$D$105,"Yes")+COUNTIFS('Role Requirements'!$A$6:$A$105,D126,'Role Requirements'!$D$6:$D$105,"Yes"))</x:f>
      </x:c>
      <x:c r="L126" s="126" t="str">
        <x:f>IF(A126="","",SUMIFS('Completion Log'!$N$6:$N$505,'Completion Log'!$B$6:$B$505,B126,'Completion Log'!$D$6:$D$505,D126))</x:f>
      </x:c>
      <x:c r="M126" s="146" t="str">
        <x:f>IF(A126="","",IF(K126=0,0,MIN(1,L126/K126)))</x:f>
      </x:c>
      <x:c r="N126" s="126" t="str">
        <x:f>IF(A126="","",IF(COUNTIFS('Overrides &amp; Renewals'!$B$6:$B$205,B126,'Overrides &amp; Renewals'!$C$6:$C$205,D126,'Overrides &amp; Renewals'!$O$6:$O$205,"CURRENT")&gt;0,"YES","NO"))</x:f>
      </x:c>
      <x:c r="O126" s="126" t="str">
        <x:f>IF(A126="","",IF(AND(G126="Yes",H126="Yes",I126="Yes",J126="Yes",OR(M126&gt;=1,N126="YES")),"ELIGIBLE - NATIONAL REVIEW", "HOLD"))</x:f>
      </x:c>
      <x:c r="P126" s="126" t="str">
        <x:f>IF(A126="","",IF(G126&lt;&gt;"Yes","Officer agreement",IF(H126&lt;&gt;"Yes","Anti-hazing acknowledgment",IF(I126&lt;&gt;"Yes","Safety acknowledgment",IF(J126&lt;&gt;"Yes","Privacy / access acknowledgment",IF(AND(M126&lt;1,N126&lt;&gt;"YES"),"Required training","Ready for National review"))))))</x:f>
      </x:c>
      <x:c r="Q126" s="114"/>
      <x:c r="R126" s="115"/>
      <x:c r="S126" s="134"/>
      <x:c r="T126" s="134"/>
      <x:c r="U126" s="117"/>
    </x:row>
    <x:row r="127">
      <x:c r="A127" s="114"/>
      <x:c r="B127" s="115"/>
      <x:c r="C127" s="115"/>
      <x:c r="D127" s="115"/>
      <x:c r="E127" s="115"/>
      <x:c r="F127" s="134"/>
      <x:c r="G127" s="115"/>
      <x:c r="H127" s="115"/>
      <x:c r="I127" s="115"/>
      <x:c r="J127" s="117"/>
      <x:c r="K127" s="126" t="str">
        <x:f>IF(A127="","",COUNTIFS('Role Requirements'!$A$6:$A$105,"All Officers",'Role Requirements'!$D$6:$D$105,"Yes")+COUNTIFS('Role Requirements'!$A$6:$A$105,D127,'Role Requirements'!$D$6:$D$105,"Yes"))</x:f>
      </x:c>
      <x:c r="L127" s="126" t="str">
        <x:f>IF(A127="","",SUMIFS('Completion Log'!$N$6:$N$505,'Completion Log'!$B$6:$B$505,B127,'Completion Log'!$D$6:$D$505,D127))</x:f>
      </x:c>
      <x:c r="M127" s="146" t="str">
        <x:f>IF(A127="","",IF(K127=0,0,MIN(1,L127/K127)))</x:f>
      </x:c>
      <x:c r="N127" s="126" t="str">
        <x:f>IF(A127="","",IF(COUNTIFS('Overrides &amp; Renewals'!$B$6:$B$205,B127,'Overrides &amp; Renewals'!$C$6:$C$205,D127,'Overrides &amp; Renewals'!$O$6:$O$205,"CURRENT")&gt;0,"YES","NO"))</x:f>
      </x:c>
      <x:c r="O127" s="126" t="str">
        <x:f>IF(A127="","",IF(AND(G127="Yes",H127="Yes",I127="Yes",J127="Yes",OR(M127&gt;=1,N127="YES")),"ELIGIBLE - NATIONAL REVIEW", "HOLD"))</x:f>
      </x:c>
      <x:c r="P127" s="126" t="str">
        <x:f>IF(A127="","",IF(G127&lt;&gt;"Yes","Officer agreement",IF(H127&lt;&gt;"Yes","Anti-hazing acknowledgment",IF(I127&lt;&gt;"Yes","Safety acknowledgment",IF(J127&lt;&gt;"Yes","Privacy / access acknowledgment",IF(AND(M127&lt;1,N127&lt;&gt;"YES"),"Required training","Ready for National review"))))))</x:f>
      </x:c>
      <x:c r="Q127" s="114"/>
      <x:c r="R127" s="115"/>
      <x:c r="S127" s="134"/>
      <x:c r="T127" s="134"/>
      <x:c r="U127" s="117"/>
    </x:row>
    <x:row r="128">
      <x:c r="A128" s="114"/>
      <x:c r="B128" s="115"/>
      <x:c r="C128" s="115"/>
      <x:c r="D128" s="115"/>
      <x:c r="E128" s="115"/>
      <x:c r="F128" s="134"/>
      <x:c r="G128" s="115"/>
      <x:c r="H128" s="115"/>
      <x:c r="I128" s="115"/>
      <x:c r="J128" s="117"/>
      <x:c r="K128" s="126" t="str">
        <x:f>IF(A128="","",COUNTIFS('Role Requirements'!$A$6:$A$105,"All Officers",'Role Requirements'!$D$6:$D$105,"Yes")+COUNTIFS('Role Requirements'!$A$6:$A$105,D128,'Role Requirements'!$D$6:$D$105,"Yes"))</x:f>
      </x:c>
      <x:c r="L128" s="126" t="str">
        <x:f>IF(A128="","",SUMIFS('Completion Log'!$N$6:$N$505,'Completion Log'!$B$6:$B$505,B128,'Completion Log'!$D$6:$D$505,D128))</x:f>
      </x:c>
      <x:c r="M128" s="146" t="str">
        <x:f>IF(A128="","",IF(K128=0,0,MIN(1,L128/K128)))</x:f>
      </x:c>
      <x:c r="N128" s="126" t="str">
        <x:f>IF(A128="","",IF(COUNTIFS('Overrides &amp; Renewals'!$B$6:$B$205,B128,'Overrides &amp; Renewals'!$C$6:$C$205,D128,'Overrides &amp; Renewals'!$O$6:$O$205,"CURRENT")&gt;0,"YES","NO"))</x:f>
      </x:c>
      <x:c r="O128" s="126" t="str">
        <x:f>IF(A128="","",IF(AND(G128="Yes",H128="Yes",I128="Yes",J128="Yes",OR(M128&gt;=1,N128="YES")),"ELIGIBLE - NATIONAL REVIEW", "HOLD"))</x:f>
      </x:c>
      <x:c r="P128" s="126" t="str">
        <x:f>IF(A128="","",IF(G128&lt;&gt;"Yes","Officer agreement",IF(H128&lt;&gt;"Yes","Anti-hazing acknowledgment",IF(I128&lt;&gt;"Yes","Safety acknowledgment",IF(J128&lt;&gt;"Yes","Privacy / access acknowledgment",IF(AND(M128&lt;1,N128&lt;&gt;"YES"),"Required training","Ready for National review"))))))</x:f>
      </x:c>
      <x:c r="Q128" s="114"/>
      <x:c r="R128" s="115"/>
      <x:c r="S128" s="134"/>
      <x:c r="T128" s="134"/>
      <x:c r="U128" s="117"/>
    </x:row>
    <x:row r="129">
      <x:c r="A129" s="114"/>
      <x:c r="B129" s="115"/>
      <x:c r="C129" s="115"/>
      <x:c r="D129" s="115"/>
      <x:c r="E129" s="115"/>
      <x:c r="F129" s="134"/>
      <x:c r="G129" s="115"/>
      <x:c r="H129" s="115"/>
      <x:c r="I129" s="115"/>
      <x:c r="J129" s="117"/>
      <x:c r="K129" s="126" t="str">
        <x:f>IF(A129="","",COUNTIFS('Role Requirements'!$A$6:$A$105,"All Officers",'Role Requirements'!$D$6:$D$105,"Yes")+COUNTIFS('Role Requirements'!$A$6:$A$105,D129,'Role Requirements'!$D$6:$D$105,"Yes"))</x:f>
      </x:c>
      <x:c r="L129" s="126" t="str">
        <x:f>IF(A129="","",SUMIFS('Completion Log'!$N$6:$N$505,'Completion Log'!$B$6:$B$505,B129,'Completion Log'!$D$6:$D$505,D129))</x:f>
      </x:c>
      <x:c r="M129" s="146" t="str">
        <x:f>IF(A129="","",IF(K129=0,0,MIN(1,L129/K129)))</x:f>
      </x:c>
      <x:c r="N129" s="126" t="str">
        <x:f>IF(A129="","",IF(COUNTIFS('Overrides &amp; Renewals'!$B$6:$B$205,B129,'Overrides &amp; Renewals'!$C$6:$C$205,D129,'Overrides &amp; Renewals'!$O$6:$O$205,"CURRENT")&gt;0,"YES","NO"))</x:f>
      </x:c>
      <x:c r="O129" s="126" t="str">
        <x:f>IF(A129="","",IF(AND(G129="Yes",H129="Yes",I129="Yes",J129="Yes",OR(M129&gt;=1,N129="YES")),"ELIGIBLE - NATIONAL REVIEW", "HOLD"))</x:f>
      </x:c>
      <x:c r="P129" s="126" t="str">
        <x:f>IF(A129="","",IF(G129&lt;&gt;"Yes","Officer agreement",IF(H129&lt;&gt;"Yes","Anti-hazing acknowledgment",IF(I129&lt;&gt;"Yes","Safety acknowledgment",IF(J129&lt;&gt;"Yes","Privacy / access acknowledgment",IF(AND(M129&lt;1,N129&lt;&gt;"YES"),"Required training","Ready for National review"))))))</x:f>
      </x:c>
      <x:c r="Q129" s="114"/>
      <x:c r="R129" s="115"/>
      <x:c r="S129" s="134"/>
      <x:c r="T129" s="134"/>
      <x:c r="U129" s="117"/>
    </x:row>
    <x:row r="130">
      <x:c r="A130" s="114"/>
      <x:c r="B130" s="115"/>
      <x:c r="C130" s="115"/>
      <x:c r="D130" s="115"/>
      <x:c r="E130" s="115"/>
      <x:c r="F130" s="134"/>
      <x:c r="G130" s="115"/>
      <x:c r="H130" s="115"/>
      <x:c r="I130" s="115"/>
      <x:c r="J130" s="117"/>
      <x:c r="K130" s="126" t="str">
        <x:f>IF(A130="","",COUNTIFS('Role Requirements'!$A$6:$A$105,"All Officers",'Role Requirements'!$D$6:$D$105,"Yes")+COUNTIFS('Role Requirements'!$A$6:$A$105,D130,'Role Requirements'!$D$6:$D$105,"Yes"))</x:f>
      </x:c>
      <x:c r="L130" s="126" t="str">
        <x:f>IF(A130="","",SUMIFS('Completion Log'!$N$6:$N$505,'Completion Log'!$B$6:$B$505,B130,'Completion Log'!$D$6:$D$505,D130))</x:f>
      </x:c>
      <x:c r="M130" s="146" t="str">
        <x:f>IF(A130="","",IF(K130=0,0,MIN(1,L130/K130)))</x:f>
      </x:c>
      <x:c r="N130" s="126" t="str">
        <x:f>IF(A130="","",IF(COUNTIFS('Overrides &amp; Renewals'!$B$6:$B$205,B130,'Overrides &amp; Renewals'!$C$6:$C$205,D130,'Overrides &amp; Renewals'!$O$6:$O$205,"CURRENT")&gt;0,"YES","NO"))</x:f>
      </x:c>
      <x:c r="O130" s="126" t="str">
        <x:f>IF(A130="","",IF(AND(G130="Yes",H130="Yes",I130="Yes",J130="Yes",OR(M130&gt;=1,N130="YES")),"ELIGIBLE - NATIONAL REVIEW", "HOLD"))</x:f>
      </x:c>
      <x:c r="P130" s="126" t="str">
        <x:f>IF(A130="","",IF(G130&lt;&gt;"Yes","Officer agreement",IF(H130&lt;&gt;"Yes","Anti-hazing acknowledgment",IF(I130&lt;&gt;"Yes","Safety acknowledgment",IF(J130&lt;&gt;"Yes","Privacy / access acknowledgment",IF(AND(M130&lt;1,N130&lt;&gt;"YES"),"Required training","Ready for National review"))))))</x:f>
      </x:c>
      <x:c r="Q130" s="114"/>
      <x:c r="R130" s="115"/>
      <x:c r="S130" s="134"/>
      <x:c r="T130" s="134"/>
      <x:c r="U130" s="117"/>
    </x:row>
    <x:row r="131">
      <x:c r="A131" s="114"/>
      <x:c r="B131" s="115"/>
      <x:c r="C131" s="115"/>
      <x:c r="D131" s="115"/>
      <x:c r="E131" s="115"/>
      <x:c r="F131" s="134"/>
      <x:c r="G131" s="115"/>
      <x:c r="H131" s="115"/>
      <x:c r="I131" s="115"/>
      <x:c r="J131" s="117"/>
      <x:c r="K131" s="126" t="str">
        <x:f>IF(A131="","",COUNTIFS('Role Requirements'!$A$6:$A$105,"All Officers",'Role Requirements'!$D$6:$D$105,"Yes")+COUNTIFS('Role Requirements'!$A$6:$A$105,D131,'Role Requirements'!$D$6:$D$105,"Yes"))</x:f>
      </x:c>
      <x:c r="L131" s="126" t="str">
        <x:f>IF(A131="","",SUMIFS('Completion Log'!$N$6:$N$505,'Completion Log'!$B$6:$B$505,B131,'Completion Log'!$D$6:$D$505,D131))</x:f>
      </x:c>
      <x:c r="M131" s="146" t="str">
        <x:f>IF(A131="","",IF(K131=0,0,MIN(1,L131/K131)))</x:f>
      </x:c>
      <x:c r="N131" s="126" t="str">
        <x:f>IF(A131="","",IF(COUNTIFS('Overrides &amp; Renewals'!$B$6:$B$205,B131,'Overrides &amp; Renewals'!$C$6:$C$205,D131,'Overrides &amp; Renewals'!$O$6:$O$205,"CURRENT")&gt;0,"YES","NO"))</x:f>
      </x:c>
      <x:c r="O131" s="126" t="str">
        <x:f>IF(A131="","",IF(AND(G131="Yes",H131="Yes",I131="Yes",J131="Yes",OR(M131&gt;=1,N131="YES")),"ELIGIBLE - NATIONAL REVIEW", "HOLD"))</x:f>
      </x:c>
      <x:c r="P131" s="126" t="str">
        <x:f>IF(A131="","",IF(G131&lt;&gt;"Yes","Officer agreement",IF(H131&lt;&gt;"Yes","Anti-hazing acknowledgment",IF(I131&lt;&gt;"Yes","Safety acknowledgment",IF(J131&lt;&gt;"Yes","Privacy / access acknowledgment",IF(AND(M131&lt;1,N131&lt;&gt;"YES"),"Required training","Ready for National review"))))))</x:f>
      </x:c>
      <x:c r="Q131" s="114"/>
      <x:c r="R131" s="115"/>
      <x:c r="S131" s="134"/>
      <x:c r="T131" s="134"/>
      <x:c r="U131" s="117"/>
    </x:row>
    <x:row r="132">
      <x:c r="A132" s="114"/>
      <x:c r="B132" s="115"/>
      <x:c r="C132" s="115"/>
      <x:c r="D132" s="115"/>
      <x:c r="E132" s="115"/>
      <x:c r="F132" s="134"/>
      <x:c r="G132" s="115"/>
      <x:c r="H132" s="115"/>
      <x:c r="I132" s="115"/>
      <x:c r="J132" s="117"/>
      <x:c r="K132" s="126" t="str">
        <x:f>IF(A132="","",COUNTIFS('Role Requirements'!$A$6:$A$105,"All Officers",'Role Requirements'!$D$6:$D$105,"Yes")+COUNTIFS('Role Requirements'!$A$6:$A$105,D132,'Role Requirements'!$D$6:$D$105,"Yes"))</x:f>
      </x:c>
      <x:c r="L132" s="126" t="str">
        <x:f>IF(A132="","",SUMIFS('Completion Log'!$N$6:$N$505,'Completion Log'!$B$6:$B$505,B132,'Completion Log'!$D$6:$D$505,D132))</x:f>
      </x:c>
      <x:c r="M132" s="146" t="str">
        <x:f>IF(A132="","",IF(K132=0,0,MIN(1,L132/K132)))</x:f>
      </x:c>
      <x:c r="N132" s="126" t="str">
        <x:f>IF(A132="","",IF(COUNTIFS('Overrides &amp; Renewals'!$B$6:$B$205,B132,'Overrides &amp; Renewals'!$C$6:$C$205,D132,'Overrides &amp; Renewals'!$O$6:$O$205,"CURRENT")&gt;0,"YES","NO"))</x:f>
      </x:c>
      <x:c r="O132" s="126" t="str">
        <x:f>IF(A132="","",IF(AND(G132="Yes",H132="Yes",I132="Yes",J132="Yes",OR(M132&gt;=1,N132="YES")),"ELIGIBLE - NATIONAL REVIEW", "HOLD"))</x:f>
      </x:c>
      <x:c r="P132" s="126" t="str">
        <x:f>IF(A132="","",IF(G132&lt;&gt;"Yes","Officer agreement",IF(H132&lt;&gt;"Yes","Anti-hazing acknowledgment",IF(I132&lt;&gt;"Yes","Safety acknowledgment",IF(J132&lt;&gt;"Yes","Privacy / access acknowledgment",IF(AND(M132&lt;1,N132&lt;&gt;"YES"),"Required training","Ready for National review"))))))</x:f>
      </x:c>
      <x:c r="Q132" s="114"/>
      <x:c r="R132" s="115"/>
      <x:c r="S132" s="134"/>
      <x:c r="T132" s="134"/>
      <x:c r="U132" s="117"/>
    </x:row>
    <x:row r="133">
      <x:c r="A133" s="114"/>
      <x:c r="B133" s="115"/>
      <x:c r="C133" s="115"/>
      <x:c r="D133" s="115"/>
      <x:c r="E133" s="115"/>
      <x:c r="F133" s="134"/>
      <x:c r="G133" s="115"/>
      <x:c r="H133" s="115"/>
      <x:c r="I133" s="115"/>
      <x:c r="J133" s="117"/>
      <x:c r="K133" s="126" t="str">
        <x:f>IF(A133="","",COUNTIFS('Role Requirements'!$A$6:$A$105,"All Officers",'Role Requirements'!$D$6:$D$105,"Yes")+COUNTIFS('Role Requirements'!$A$6:$A$105,D133,'Role Requirements'!$D$6:$D$105,"Yes"))</x:f>
      </x:c>
      <x:c r="L133" s="126" t="str">
        <x:f>IF(A133="","",SUMIFS('Completion Log'!$N$6:$N$505,'Completion Log'!$B$6:$B$505,B133,'Completion Log'!$D$6:$D$505,D133))</x:f>
      </x:c>
      <x:c r="M133" s="146" t="str">
        <x:f>IF(A133="","",IF(K133=0,0,MIN(1,L133/K133)))</x:f>
      </x:c>
      <x:c r="N133" s="126" t="str">
        <x:f>IF(A133="","",IF(COUNTIFS('Overrides &amp; Renewals'!$B$6:$B$205,B133,'Overrides &amp; Renewals'!$C$6:$C$205,D133,'Overrides &amp; Renewals'!$O$6:$O$205,"CURRENT")&gt;0,"YES","NO"))</x:f>
      </x:c>
      <x:c r="O133" s="126" t="str">
        <x:f>IF(A133="","",IF(AND(G133="Yes",H133="Yes",I133="Yes",J133="Yes",OR(M133&gt;=1,N133="YES")),"ELIGIBLE - NATIONAL REVIEW", "HOLD"))</x:f>
      </x:c>
      <x:c r="P133" s="126" t="str">
        <x:f>IF(A133="","",IF(G133&lt;&gt;"Yes","Officer agreement",IF(H133&lt;&gt;"Yes","Anti-hazing acknowledgment",IF(I133&lt;&gt;"Yes","Safety acknowledgment",IF(J133&lt;&gt;"Yes","Privacy / access acknowledgment",IF(AND(M133&lt;1,N133&lt;&gt;"YES"),"Required training","Ready for National review"))))))</x:f>
      </x:c>
      <x:c r="Q133" s="114"/>
      <x:c r="R133" s="115"/>
      <x:c r="S133" s="134"/>
      <x:c r="T133" s="134"/>
      <x:c r="U133" s="117"/>
    </x:row>
    <x:row r="134">
      <x:c r="A134" s="114"/>
      <x:c r="B134" s="115"/>
      <x:c r="C134" s="115"/>
      <x:c r="D134" s="115"/>
      <x:c r="E134" s="115"/>
      <x:c r="F134" s="134"/>
      <x:c r="G134" s="115"/>
      <x:c r="H134" s="115"/>
      <x:c r="I134" s="115"/>
      <x:c r="J134" s="117"/>
      <x:c r="K134" s="126" t="str">
        <x:f>IF(A134="","",COUNTIFS('Role Requirements'!$A$6:$A$105,"All Officers",'Role Requirements'!$D$6:$D$105,"Yes")+COUNTIFS('Role Requirements'!$A$6:$A$105,D134,'Role Requirements'!$D$6:$D$105,"Yes"))</x:f>
      </x:c>
      <x:c r="L134" s="126" t="str">
        <x:f>IF(A134="","",SUMIFS('Completion Log'!$N$6:$N$505,'Completion Log'!$B$6:$B$505,B134,'Completion Log'!$D$6:$D$505,D134))</x:f>
      </x:c>
      <x:c r="M134" s="146" t="str">
        <x:f>IF(A134="","",IF(K134=0,0,MIN(1,L134/K134)))</x:f>
      </x:c>
      <x:c r="N134" s="126" t="str">
        <x:f>IF(A134="","",IF(COUNTIFS('Overrides &amp; Renewals'!$B$6:$B$205,B134,'Overrides &amp; Renewals'!$C$6:$C$205,D134,'Overrides &amp; Renewals'!$O$6:$O$205,"CURRENT")&gt;0,"YES","NO"))</x:f>
      </x:c>
      <x:c r="O134" s="126" t="str">
        <x:f>IF(A134="","",IF(AND(G134="Yes",H134="Yes",I134="Yes",J134="Yes",OR(M134&gt;=1,N134="YES")),"ELIGIBLE - NATIONAL REVIEW", "HOLD"))</x:f>
      </x:c>
      <x:c r="P134" s="126" t="str">
        <x:f>IF(A134="","",IF(G134&lt;&gt;"Yes","Officer agreement",IF(H134&lt;&gt;"Yes","Anti-hazing acknowledgment",IF(I134&lt;&gt;"Yes","Safety acknowledgment",IF(J134&lt;&gt;"Yes","Privacy / access acknowledgment",IF(AND(M134&lt;1,N134&lt;&gt;"YES"),"Required training","Ready for National review"))))))</x:f>
      </x:c>
      <x:c r="Q134" s="114"/>
      <x:c r="R134" s="115"/>
      <x:c r="S134" s="134"/>
      <x:c r="T134" s="134"/>
      <x:c r="U134" s="117"/>
    </x:row>
    <x:row r="135">
      <x:c r="A135" s="114"/>
      <x:c r="B135" s="115"/>
      <x:c r="C135" s="115"/>
      <x:c r="D135" s="115"/>
      <x:c r="E135" s="115"/>
      <x:c r="F135" s="134"/>
      <x:c r="G135" s="115"/>
      <x:c r="H135" s="115"/>
      <x:c r="I135" s="115"/>
      <x:c r="J135" s="117"/>
      <x:c r="K135" s="126" t="str">
        <x:f>IF(A135="","",COUNTIFS('Role Requirements'!$A$6:$A$105,"All Officers",'Role Requirements'!$D$6:$D$105,"Yes")+COUNTIFS('Role Requirements'!$A$6:$A$105,D135,'Role Requirements'!$D$6:$D$105,"Yes"))</x:f>
      </x:c>
      <x:c r="L135" s="126" t="str">
        <x:f>IF(A135="","",SUMIFS('Completion Log'!$N$6:$N$505,'Completion Log'!$B$6:$B$505,B135,'Completion Log'!$D$6:$D$505,D135))</x:f>
      </x:c>
      <x:c r="M135" s="146" t="str">
        <x:f>IF(A135="","",IF(K135=0,0,MIN(1,L135/K135)))</x:f>
      </x:c>
      <x:c r="N135" s="126" t="str">
        <x:f>IF(A135="","",IF(COUNTIFS('Overrides &amp; Renewals'!$B$6:$B$205,B135,'Overrides &amp; Renewals'!$C$6:$C$205,D135,'Overrides &amp; Renewals'!$O$6:$O$205,"CURRENT")&gt;0,"YES","NO"))</x:f>
      </x:c>
      <x:c r="O135" s="126" t="str">
        <x:f>IF(A135="","",IF(AND(G135="Yes",H135="Yes",I135="Yes",J135="Yes",OR(M135&gt;=1,N135="YES")),"ELIGIBLE - NATIONAL REVIEW", "HOLD"))</x:f>
      </x:c>
      <x:c r="P135" s="126" t="str">
        <x:f>IF(A135="","",IF(G135&lt;&gt;"Yes","Officer agreement",IF(H135&lt;&gt;"Yes","Anti-hazing acknowledgment",IF(I135&lt;&gt;"Yes","Safety acknowledgment",IF(J135&lt;&gt;"Yes","Privacy / access acknowledgment",IF(AND(M135&lt;1,N135&lt;&gt;"YES"),"Required training","Ready for National review"))))))</x:f>
      </x:c>
      <x:c r="Q135" s="114"/>
      <x:c r="R135" s="115"/>
      <x:c r="S135" s="134"/>
      <x:c r="T135" s="134"/>
      <x:c r="U135" s="117"/>
    </x:row>
    <x:row r="136">
      <x:c r="A136" s="114"/>
      <x:c r="B136" s="115"/>
      <x:c r="C136" s="115"/>
      <x:c r="D136" s="115"/>
      <x:c r="E136" s="115"/>
      <x:c r="F136" s="134"/>
      <x:c r="G136" s="115"/>
      <x:c r="H136" s="115"/>
      <x:c r="I136" s="115"/>
      <x:c r="J136" s="117"/>
      <x:c r="K136" s="126" t="str">
        <x:f>IF(A136="","",COUNTIFS('Role Requirements'!$A$6:$A$105,"All Officers",'Role Requirements'!$D$6:$D$105,"Yes")+COUNTIFS('Role Requirements'!$A$6:$A$105,D136,'Role Requirements'!$D$6:$D$105,"Yes"))</x:f>
      </x:c>
      <x:c r="L136" s="126" t="str">
        <x:f>IF(A136="","",SUMIFS('Completion Log'!$N$6:$N$505,'Completion Log'!$B$6:$B$505,B136,'Completion Log'!$D$6:$D$505,D136))</x:f>
      </x:c>
      <x:c r="M136" s="146" t="str">
        <x:f>IF(A136="","",IF(K136=0,0,MIN(1,L136/K136)))</x:f>
      </x:c>
      <x:c r="N136" s="126" t="str">
        <x:f>IF(A136="","",IF(COUNTIFS('Overrides &amp; Renewals'!$B$6:$B$205,B136,'Overrides &amp; Renewals'!$C$6:$C$205,D136,'Overrides &amp; Renewals'!$O$6:$O$205,"CURRENT")&gt;0,"YES","NO"))</x:f>
      </x:c>
      <x:c r="O136" s="126" t="str">
        <x:f>IF(A136="","",IF(AND(G136="Yes",H136="Yes",I136="Yes",J136="Yes",OR(M136&gt;=1,N136="YES")),"ELIGIBLE - NATIONAL REVIEW", "HOLD"))</x:f>
      </x:c>
      <x:c r="P136" s="126" t="str">
        <x:f>IF(A136="","",IF(G136&lt;&gt;"Yes","Officer agreement",IF(H136&lt;&gt;"Yes","Anti-hazing acknowledgment",IF(I136&lt;&gt;"Yes","Safety acknowledgment",IF(J136&lt;&gt;"Yes","Privacy / access acknowledgment",IF(AND(M136&lt;1,N136&lt;&gt;"YES"),"Required training","Ready for National review"))))))</x:f>
      </x:c>
      <x:c r="Q136" s="114"/>
      <x:c r="R136" s="115"/>
      <x:c r="S136" s="134"/>
      <x:c r="T136" s="134"/>
      <x:c r="U136" s="117"/>
    </x:row>
    <x:row r="137">
      <x:c r="A137" s="114"/>
      <x:c r="B137" s="115"/>
      <x:c r="C137" s="115"/>
      <x:c r="D137" s="115"/>
      <x:c r="E137" s="115"/>
      <x:c r="F137" s="134"/>
      <x:c r="G137" s="115"/>
      <x:c r="H137" s="115"/>
      <x:c r="I137" s="115"/>
      <x:c r="J137" s="117"/>
      <x:c r="K137" s="126" t="str">
        <x:f>IF(A137="","",COUNTIFS('Role Requirements'!$A$6:$A$105,"All Officers",'Role Requirements'!$D$6:$D$105,"Yes")+COUNTIFS('Role Requirements'!$A$6:$A$105,D137,'Role Requirements'!$D$6:$D$105,"Yes"))</x:f>
      </x:c>
      <x:c r="L137" s="126" t="str">
        <x:f>IF(A137="","",SUMIFS('Completion Log'!$N$6:$N$505,'Completion Log'!$B$6:$B$505,B137,'Completion Log'!$D$6:$D$505,D137))</x:f>
      </x:c>
      <x:c r="M137" s="146" t="str">
        <x:f>IF(A137="","",IF(K137=0,0,MIN(1,L137/K137)))</x:f>
      </x:c>
      <x:c r="N137" s="126" t="str">
        <x:f>IF(A137="","",IF(COUNTIFS('Overrides &amp; Renewals'!$B$6:$B$205,B137,'Overrides &amp; Renewals'!$C$6:$C$205,D137,'Overrides &amp; Renewals'!$O$6:$O$205,"CURRENT")&gt;0,"YES","NO"))</x:f>
      </x:c>
      <x:c r="O137" s="126" t="str">
        <x:f>IF(A137="","",IF(AND(G137="Yes",H137="Yes",I137="Yes",J137="Yes",OR(M137&gt;=1,N137="YES")),"ELIGIBLE - NATIONAL REVIEW", "HOLD"))</x:f>
      </x:c>
      <x:c r="P137" s="126" t="str">
        <x:f>IF(A137="","",IF(G137&lt;&gt;"Yes","Officer agreement",IF(H137&lt;&gt;"Yes","Anti-hazing acknowledgment",IF(I137&lt;&gt;"Yes","Safety acknowledgment",IF(J137&lt;&gt;"Yes","Privacy / access acknowledgment",IF(AND(M137&lt;1,N137&lt;&gt;"YES"),"Required training","Ready for National review"))))))</x:f>
      </x:c>
      <x:c r="Q137" s="114"/>
      <x:c r="R137" s="115"/>
      <x:c r="S137" s="134"/>
      <x:c r="T137" s="134"/>
      <x:c r="U137" s="117"/>
    </x:row>
    <x:row r="138">
      <x:c r="A138" s="114"/>
      <x:c r="B138" s="115"/>
      <x:c r="C138" s="115"/>
      <x:c r="D138" s="115"/>
      <x:c r="E138" s="115"/>
      <x:c r="F138" s="134"/>
      <x:c r="G138" s="115"/>
      <x:c r="H138" s="115"/>
      <x:c r="I138" s="115"/>
      <x:c r="J138" s="117"/>
      <x:c r="K138" s="126" t="str">
        <x:f>IF(A138="","",COUNTIFS('Role Requirements'!$A$6:$A$105,"All Officers",'Role Requirements'!$D$6:$D$105,"Yes")+COUNTIFS('Role Requirements'!$A$6:$A$105,D138,'Role Requirements'!$D$6:$D$105,"Yes"))</x:f>
      </x:c>
      <x:c r="L138" s="126" t="str">
        <x:f>IF(A138="","",SUMIFS('Completion Log'!$N$6:$N$505,'Completion Log'!$B$6:$B$505,B138,'Completion Log'!$D$6:$D$505,D138))</x:f>
      </x:c>
      <x:c r="M138" s="146" t="str">
        <x:f>IF(A138="","",IF(K138=0,0,MIN(1,L138/K138)))</x:f>
      </x:c>
      <x:c r="N138" s="126" t="str">
        <x:f>IF(A138="","",IF(COUNTIFS('Overrides &amp; Renewals'!$B$6:$B$205,B138,'Overrides &amp; Renewals'!$C$6:$C$205,D138,'Overrides &amp; Renewals'!$O$6:$O$205,"CURRENT")&gt;0,"YES","NO"))</x:f>
      </x:c>
      <x:c r="O138" s="126" t="str">
        <x:f>IF(A138="","",IF(AND(G138="Yes",H138="Yes",I138="Yes",J138="Yes",OR(M138&gt;=1,N138="YES")),"ELIGIBLE - NATIONAL REVIEW", "HOLD"))</x:f>
      </x:c>
      <x:c r="P138" s="126" t="str">
        <x:f>IF(A138="","",IF(G138&lt;&gt;"Yes","Officer agreement",IF(H138&lt;&gt;"Yes","Anti-hazing acknowledgment",IF(I138&lt;&gt;"Yes","Safety acknowledgment",IF(J138&lt;&gt;"Yes","Privacy / access acknowledgment",IF(AND(M138&lt;1,N138&lt;&gt;"YES"),"Required training","Ready for National review"))))))</x:f>
      </x:c>
      <x:c r="Q138" s="114"/>
      <x:c r="R138" s="115"/>
      <x:c r="S138" s="134"/>
      <x:c r="T138" s="134"/>
      <x:c r="U138" s="117"/>
    </x:row>
    <x:row r="139">
      <x:c r="A139" s="114"/>
      <x:c r="B139" s="115"/>
      <x:c r="C139" s="115"/>
      <x:c r="D139" s="115"/>
      <x:c r="E139" s="115"/>
      <x:c r="F139" s="134"/>
      <x:c r="G139" s="115"/>
      <x:c r="H139" s="115"/>
      <x:c r="I139" s="115"/>
      <x:c r="J139" s="117"/>
      <x:c r="K139" s="126" t="str">
        <x:f>IF(A139="","",COUNTIFS('Role Requirements'!$A$6:$A$105,"All Officers",'Role Requirements'!$D$6:$D$105,"Yes")+COUNTIFS('Role Requirements'!$A$6:$A$105,D139,'Role Requirements'!$D$6:$D$105,"Yes"))</x:f>
      </x:c>
      <x:c r="L139" s="126" t="str">
        <x:f>IF(A139="","",SUMIFS('Completion Log'!$N$6:$N$505,'Completion Log'!$B$6:$B$505,B139,'Completion Log'!$D$6:$D$505,D139))</x:f>
      </x:c>
      <x:c r="M139" s="146" t="str">
        <x:f>IF(A139="","",IF(K139=0,0,MIN(1,L139/K139)))</x:f>
      </x:c>
      <x:c r="N139" s="126" t="str">
        <x:f>IF(A139="","",IF(COUNTIFS('Overrides &amp; Renewals'!$B$6:$B$205,B139,'Overrides &amp; Renewals'!$C$6:$C$205,D139,'Overrides &amp; Renewals'!$O$6:$O$205,"CURRENT")&gt;0,"YES","NO"))</x:f>
      </x:c>
      <x:c r="O139" s="126" t="str">
        <x:f>IF(A139="","",IF(AND(G139="Yes",H139="Yes",I139="Yes",J139="Yes",OR(M139&gt;=1,N139="YES")),"ELIGIBLE - NATIONAL REVIEW", "HOLD"))</x:f>
      </x:c>
      <x:c r="P139" s="126" t="str">
        <x:f>IF(A139="","",IF(G139&lt;&gt;"Yes","Officer agreement",IF(H139&lt;&gt;"Yes","Anti-hazing acknowledgment",IF(I139&lt;&gt;"Yes","Safety acknowledgment",IF(J139&lt;&gt;"Yes","Privacy / access acknowledgment",IF(AND(M139&lt;1,N139&lt;&gt;"YES"),"Required training","Ready for National review"))))))</x:f>
      </x:c>
      <x:c r="Q139" s="114"/>
      <x:c r="R139" s="115"/>
      <x:c r="S139" s="134"/>
      <x:c r="T139" s="134"/>
      <x:c r="U139" s="117"/>
    </x:row>
    <x:row r="140">
      <x:c r="A140" s="114"/>
      <x:c r="B140" s="115"/>
      <x:c r="C140" s="115"/>
      <x:c r="D140" s="115"/>
      <x:c r="E140" s="115"/>
      <x:c r="F140" s="134"/>
      <x:c r="G140" s="115"/>
      <x:c r="H140" s="115"/>
      <x:c r="I140" s="115"/>
      <x:c r="J140" s="117"/>
      <x:c r="K140" s="126" t="str">
        <x:f>IF(A140="","",COUNTIFS('Role Requirements'!$A$6:$A$105,"All Officers",'Role Requirements'!$D$6:$D$105,"Yes")+COUNTIFS('Role Requirements'!$A$6:$A$105,D140,'Role Requirements'!$D$6:$D$105,"Yes"))</x:f>
      </x:c>
      <x:c r="L140" s="126" t="str">
        <x:f>IF(A140="","",SUMIFS('Completion Log'!$N$6:$N$505,'Completion Log'!$B$6:$B$505,B140,'Completion Log'!$D$6:$D$505,D140))</x:f>
      </x:c>
      <x:c r="M140" s="146" t="str">
        <x:f>IF(A140="","",IF(K140=0,0,MIN(1,L140/K140)))</x:f>
      </x:c>
      <x:c r="N140" s="126" t="str">
        <x:f>IF(A140="","",IF(COUNTIFS('Overrides &amp; Renewals'!$B$6:$B$205,B140,'Overrides &amp; Renewals'!$C$6:$C$205,D140,'Overrides &amp; Renewals'!$O$6:$O$205,"CURRENT")&gt;0,"YES","NO"))</x:f>
      </x:c>
      <x:c r="O140" s="126" t="str">
        <x:f>IF(A140="","",IF(AND(G140="Yes",H140="Yes",I140="Yes",J140="Yes",OR(M140&gt;=1,N140="YES")),"ELIGIBLE - NATIONAL REVIEW", "HOLD"))</x:f>
      </x:c>
      <x:c r="P140" s="126" t="str">
        <x:f>IF(A140="","",IF(G140&lt;&gt;"Yes","Officer agreement",IF(H140&lt;&gt;"Yes","Anti-hazing acknowledgment",IF(I140&lt;&gt;"Yes","Safety acknowledgment",IF(J140&lt;&gt;"Yes","Privacy / access acknowledgment",IF(AND(M140&lt;1,N140&lt;&gt;"YES"),"Required training","Ready for National review"))))))</x:f>
      </x:c>
      <x:c r="Q140" s="114"/>
      <x:c r="R140" s="115"/>
      <x:c r="S140" s="134"/>
      <x:c r="T140" s="134"/>
      <x:c r="U140" s="117"/>
    </x:row>
    <x:row r="141">
      <x:c r="A141" s="114"/>
      <x:c r="B141" s="115"/>
      <x:c r="C141" s="115"/>
      <x:c r="D141" s="115"/>
      <x:c r="E141" s="115"/>
      <x:c r="F141" s="134"/>
      <x:c r="G141" s="115"/>
      <x:c r="H141" s="115"/>
      <x:c r="I141" s="115"/>
      <x:c r="J141" s="117"/>
      <x:c r="K141" s="126" t="str">
        <x:f>IF(A141="","",COUNTIFS('Role Requirements'!$A$6:$A$105,"All Officers",'Role Requirements'!$D$6:$D$105,"Yes")+COUNTIFS('Role Requirements'!$A$6:$A$105,D141,'Role Requirements'!$D$6:$D$105,"Yes"))</x:f>
      </x:c>
      <x:c r="L141" s="126" t="str">
        <x:f>IF(A141="","",SUMIFS('Completion Log'!$N$6:$N$505,'Completion Log'!$B$6:$B$505,B141,'Completion Log'!$D$6:$D$505,D141))</x:f>
      </x:c>
      <x:c r="M141" s="146" t="str">
        <x:f>IF(A141="","",IF(K141=0,0,MIN(1,L141/K141)))</x:f>
      </x:c>
      <x:c r="N141" s="126" t="str">
        <x:f>IF(A141="","",IF(COUNTIFS('Overrides &amp; Renewals'!$B$6:$B$205,B141,'Overrides &amp; Renewals'!$C$6:$C$205,D141,'Overrides &amp; Renewals'!$O$6:$O$205,"CURRENT")&gt;0,"YES","NO"))</x:f>
      </x:c>
      <x:c r="O141" s="126" t="str">
        <x:f>IF(A141="","",IF(AND(G141="Yes",H141="Yes",I141="Yes",J141="Yes",OR(M141&gt;=1,N141="YES")),"ELIGIBLE - NATIONAL REVIEW", "HOLD"))</x:f>
      </x:c>
      <x:c r="P141" s="126" t="str">
        <x:f>IF(A141="","",IF(G141&lt;&gt;"Yes","Officer agreement",IF(H141&lt;&gt;"Yes","Anti-hazing acknowledgment",IF(I141&lt;&gt;"Yes","Safety acknowledgment",IF(J141&lt;&gt;"Yes","Privacy / access acknowledgment",IF(AND(M141&lt;1,N141&lt;&gt;"YES"),"Required training","Ready for National review"))))))</x:f>
      </x:c>
      <x:c r="Q141" s="114"/>
      <x:c r="R141" s="115"/>
      <x:c r="S141" s="134"/>
      <x:c r="T141" s="134"/>
      <x:c r="U141" s="117"/>
    </x:row>
    <x:row r="142">
      <x:c r="A142" s="114"/>
      <x:c r="B142" s="115"/>
      <x:c r="C142" s="115"/>
      <x:c r="D142" s="115"/>
      <x:c r="E142" s="115"/>
      <x:c r="F142" s="134"/>
      <x:c r="G142" s="115"/>
      <x:c r="H142" s="115"/>
      <x:c r="I142" s="115"/>
      <x:c r="J142" s="117"/>
      <x:c r="K142" s="126" t="str">
        <x:f>IF(A142="","",COUNTIFS('Role Requirements'!$A$6:$A$105,"All Officers",'Role Requirements'!$D$6:$D$105,"Yes")+COUNTIFS('Role Requirements'!$A$6:$A$105,D142,'Role Requirements'!$D$6:$D$105,"Yes"))</x:f>
      </x:c>
      <x:c r="L142" s="126" t="str">
        <x:f>IF(A142="","",SUMIFS('Completion Log'!$N$6:$N$505,'Completion Log'!$B$6:$B$505,B142,'Completion Log'!$D$6:$D$505,D142))</x:f>
      </x:c>
      <x:c r="M142" s="146" t="str">
        <x:f>IF(A142="","",IF(K142=0,0,MIN(1,L142/K142)))</x:f>
      </x:c>
      <x:c r="N142" s="126" t="str">
        <x:f>IF(A142="","",IF(COUNTIFS('Overrides &amp; Renewals'!$B$6:$B$205,B142,'Overrides &amp; Renewals'!$C$6:$C$205,D142,'Overrides &amp; Renewals'!$O$6:$O$205,"CURRENT")&gt;0,"YES","NO"))</x:f>
      </x:c>
      <x:c r="O142" s="126" t="str">
        <x:f>IF(A142="","",IF(AND(G142="Yes",H142="Yes",I142="Yes",J142="Yes",OR(M142&gt;=1,N142="YES")),"ELIGIBLE - NATIONAL REVIEW", "HOLD"))</x:f>
      </x:c>
      <x:c r="P142" s="126" t="str">
        <x:f>IF(A142="","",IF(G142&lt;&gt;"Yes","Officer agreement",IF(H142&lt;&gt;"Yes","Anti-hazing acknowledgment",IF(I142&lt;&gt;"Yes","Safety acknowledgment",IF(J142&lt;&gt;"Yes","Privacy / access acknowledgment",IF(AND(M142&lt;1,N142&lt;&gt;"YES"),"Required training","Ready for National review"))))))</x:f>
      </x:c>
      <x:c r="Q142" s="114"/>
      <x:c r="R142" s="115"/>
      <x:c r="S142" s="134"/>
      <x:c r="T142" s="134"/>
      <x:c r="U142" s="117"/>
    </x:row>
    <x:row r="143">
      <x:c r="A143" s="114"/>
      <x:c r="B143" s="115"/>
      <x:c r="C143" s="115"/>
      <x:c r="D143" s="115"/>
      <x:c r="E143" s="115"/>
      <x:c r="F143" s="134"/>
      <x:c r="G143" s="115"/>
      <x:c r="H143" s="115"/>
      <x:c r="I143" s="115"/>
      <x:c r="J143" s="117"/>
      <x:c r="K143" s="126" t="str">
        <x:f>IF(A143="","",COUNTIFS('Role Requirements'!$A$6:$A$105,"All Officers",'Role Requirements'!$D$6:$D$105,"Yes")+COUNTIFS('Role Requirements'!$A$6:$A$105,D143,'Role Requirements'!$D$6:$D$105,"Yes"))</x:f>
      </x:c>
      <x:c r="L143" s="126" t="str">
        <x:f>IF(A143="","",SUMIFS('Completion Log'!$N$6:$N$505,'Completion Log'!$B$6:$B$505,B143,'Completion Log'!$D$6:$D$505,D143))</x:f>
      </x:c>
      <x:c r="M143" s="146" t="str">
        <x:f>IF(A143="","",IF(K143=0,0,MIN(1,L143/K143)))</x:f>
      </x:c>
      <x:c r="N143" s="126" t="str">
        <x:f>IF(A143="","",IF(COUNTIFS('Overrides &amp; Renewals'!$B$6:$B$205,B143,'Overrides &amp; Renewals'!$C$6:$C$205,D143,'Overrides &amp; Renewals'!$O$6:$O$205,"CURRENT")&gt;0,"YES","NO"))</x:f>
      </x:c>
      <x:c r="O143" s="126" t="str">
        <x:f>IF(A143="","",IF(AND(G143="Yes",H143="Yes",I143="Yes",J143="Yes",OR(M143&gt;=1,N143="YES")),"ELIGIBLE - NATIONAL REVIEW", "HOLD"))</x:f>
      </x:c>
      <x:c r="P143" s="126" t="str">
        <x:f>IF(A143="","",IF(G143&lt;&gt;"Yes","Officer agreement",IF(H143&lt;&gt;"Yes","Anti-hazing acknowledgment",IF(I143&lt;&gt;"Yes","Safety acknowledgment",IF(J143&lt;&gt;"Yes","Privacy / access acknowledgment",IF(AND(M143&lt;1,N143&lt;&gt;"YES"),"Required training","Ready for National review"))))))</x:f>
      </x:c>
      <x:c r="Q143" s="114"/>
      <x:c r="R143" s="115"/>
      <x:c r="S143" s="134"/>
      <x:c r="T143" s="134"/>
      <x:c r="U143" s="117"/>
    </x:row>
    <x:row r="144">
      <x:c r="A144" s="114"/>
      <x:c r="B144" s="115"/>
      <x:c r="C144" s="115"/>
      <x:c r="D144" s="115"/>
      <x:c r="E144" s="115"/>
      <x:c r="F144" s="134"/>
      <x:c r="G144" s="115"/>
      <x:c r="H144" s="115"/>
      <x:c r="I144" s="115"/>
      <x:c r="J144" s="117"/>
      <x:c r="K144" s="126" t="str">
        <x:f>IF(A144="","",COUNTIFS('Role Requirements'!$A$6:$A$105,"All Officers",'Role Requirements'!$D$6:$D$105,"Yes")+COUNTIFS('Role Requirements'!$A$6:$A$105,D144,'Role Requirements'!$D$6:$D$105,"Yes"))</x:f>
      </x:c>
      <x:c r="L144" s="126" t="str">
        <x:f>IF(A144="","",SUMIFS('Completion Log'!$N$6:$N$505,'Completion Log'!$B$6:$B$505,B144,'Completion Log'!$D$6:$D$505,D144))</x:f>
      </x:c>
      <x:c r="M144" s="146" t="str">
        <x:f>IF(A144="","",IF(K144=0,0,MIN(1,L144/K144)))</x:f>
      </x:c>
      <x:c r="N144" s="126" t="str">
        <x:f>IF(A144="","",IF(COUNTIFS('Overrides &amp; Renewals'!$B$6:$B$205,B144,'Overrides &amp; Renewals'!$C$6:$C$205,D144,'Overrides &amp; Renewals'!$O$6:$O$205,"CURRENT")&gt;0,"YES","NO"))</x:f>
      </x:c>
      <x:c r="O144" s="126" t="str">
        <x:f>IF(A144="","",IF(AND(G144="Yes",H144="Yes",I144="Yes",J144="Yes",OR(M144&gt;=1,N144="YES")),"ELIGIBLE - NATIONAL REVIEW", "HOLD"))</x:f>
      </x:c>
      <x:c r="P144" s="126" t="str">
        <x:f>IF(A144="","",IF(G144&lt;&gt;"Yes","Officer agreement",IF(H144&lt;&gt;"Yes","Anti-hazing acknowledgment",IF(I144&lt;&gt;"Yes","Safety acknowledgment",IF(J144&lt;&gt;"Yes","Privacy / access acknowledgment",IF(AND(M144&lt;1,N144&lt;&gt;"YES"),"Required training","Ready for National review"))))))</x:f>
      </x:c>
      <x:c r="Q144" s="114"/>
      <x:c r="R144" s="115"/>
      <x:c r="S144" s="134"/>
      <x:c r="T144" s="134"/>
      <x:c r="U144" s="117"/>
    </x:row>
    <x:row r="145">
      <x:c r="A145" s="114"/>
      <x:c r="B145" s="115"/>
      <x:c r="C145" s="115"/>
      <x:c r="D145" s="115"/>
      <x:c r="E145" s="115"/>
      <x:c r="F145" s="134"/>
      <x:c r="G145" s="115"/>
      <x:c r="H145" s="115"/>
      <x:c r="I145" s="115"/>
      <x:c r="J145" s="117"/>
      <x:c r="K145" s="126" t="str">
        <x:f>IF(A145="","",COUNTIFS('Role Requirements'!$A$6:$A$105,"All Officers",'Role Requirements'!$D$6:$D$105,"Yes")+COUNTIFS('Role Requirements'!$A$6:$A$105,D145,'Role Requirements'!$D$6:$D$105,"Yes"))</x:f>
      </x:c>
      <x:c r="L145" s="126" t="str">
        <x:f>IF(A145="","",SUMIFS('Completion Log'!$N$6:$N$505,'Completion Log'!$B$6:$B$505,B145,'Completion Log'!$D$6:$D$505,D145))</x:f>
      </x:c>
      <x:c r="M145" s="146" t="str">
        <x:f>IF(A145="","",IF(K145=0,0,MIN(1,L145/K145)))</x:f>
      </x:c>
      <x:c r="N145" s="126" t="str">
        <x:f>IF(A145="","",IF(COUNTIFS('Overrides &amp; Renewals'!$B$6:$B$205,B145,'Overrides &amp; Renewals'!$C$6:$C$205,D145,'Overrides &amp; Renewals'!$O$6:$O$205,"CURRENT")&gt;0,"YES","NO"))</x:f>
      </x:c>
      <x:c r="O145" s="126" t="str">
        <x:f>IF(A145="","",IF(AND(G145="Yes",H145="Yes",I145="Yes",J145="Yes",OR(M145&gt;=1,N145="YES")),"ELIGIBLE - NATIONAL REVIEW", "HOLD"))</x:f>
      </x:c>
      <x:c r="P145" s="126" t="str">
        <x:f>IF(A145="","",IF(G145&lt;&gt;"Yes","Officer agreement",IF(H145&lt;&gt;"Yes","Anti-hazing acknowledgment",IF(I145&lt;&gt;"Yes","Safety acknowledgment",IF(J145&lt;&gt;"Yes","Privacy / access acknowledgment",IF(AND(M145&lt;1,N145&lt;&gt;"YES"),"Required training","Ready for National review"))))))</x:f>
      </x:c>
      <x:c r="Q145" s="114"/>
      <x:c r="R145" s="115"/>
      <x:c r="S145" s="134"/>
      <x:c r="T145" s="134"/>
      <x:c r="U145" s="117"/>
    </x:row>
    <x:row r="146">
      <x:c r="A146" s="114"/>
      <x:c r="B146" s="115"/>
      <x:c r="C146" s="115"/>
      <x:c r="D146" s="115"/>
      <x:c r="E146" s="115"/>
      <x:c r="F146" s="134"/>
      <x:c r="G146" s="115"/>
      <x:c r="H146" s="115"/>
      <x:c r="I146" s="115"/>
      <x:c r="J146" s="117"/>
      <x:c r="K146" s="126" t="str">
        <x:f>IF(A146="","",COUNTIFS('Role Requirements'!$A$6:$A$105,"All Officers",'Role Requirements'!$D$6:$D$105,"Yes")+COUNTIFS('Role Requirements'!$A$6:$A$105,D146,'Role Requirements'!$D$6:$D$105,"Yes"))</x:f>
      </x:c>
      <x:c r="L146" s="126" t="str">
        <x:f>IF(A146="","",SUMIFS('Completion Log'!$N$6:$N$505,'Completion Log'!$B$6:$B$505,B146,'Completion Log'!$D$6:$D$505,D146))</x:f>
      </x:c>
      <x:c r="M146" s="146" t="str">
        <x:f>IF(A146="","",IF(K146=0,0,MIN(1,L146/K146)))</x:f>
      </x:c>
      <x:c r="N146" s="126" t="str">
        <x:f>IF(A146="","",IF(COUNTIFS('Overrides &amp; Renewals'!$B$6:$B$205,B146,'Overrides &amp; Renewals'!$C$6:$C$205,D146,'Overrides &amp; Renewals'!$O$6:$O$205,"CURRENT")&gt;0,"YES","NO"))</x:f>
      </x:c>
      <x:c r="O146" s="126" t="str">
        <x:f>IF(A146="","",IF(AND(G146="Yes",H146="Yes",I146="Yes",J146="Yes",OR(M146&gt;=1,N146="YES")),"ELIGIBLE - NATIONAL REVIEW", "HOLD"))</x:f>
      </x:c>
      <x:c r="P146" s="126" t="str">
        <x:f>IF(A146="","",IF(G146&lt;&gt;"Yes","Officer agreement",IF(H146&lt;&gt;"Yes","Anti-hazing acknowledgment",IF(I146&lt;&gt;"Yes","Safety acknowledgment",IF(J146&lt;&gt;"Yes","Privacy / access acknowledgment",IF(AND(M146&lt;1,N146&lt;&gt;"YES"),"Required training","Ready for National review"))))))</x:f>
      </x:c>
      <x:c r="Q146" s="114"/>
      <x:c r="R146" s="115"/>
      <x:c r="S146" s="134"/>
      <x:c r="T146" s="134"/>
      <x:c r="U146" s="117"/>
    </x:row>
    <x:row r="147">
      <x:c r="A147" s="114"/>
      <x:c r="B147" s="115"/>
      <x:c r="C147" s="115"/>
      <x:c r="D147" s="115"/>
      <x:c r="E147" s="115"/>
      <x:c r="F147" s="134"/>
      <x:c r="G147" s="115"/>
      <x:c r="H147" s="115"/>
      <x:c r="I147" s="115"/>
      <x:c r="J147" s="117"/>
      <x:c r="K147" s="126" t="str">
        <x:f>IF(A147="","",COUNTIFS('Role Requirements'!$A$6:$A$105,"All Officers",'Role Requirements'!$D$6:$D$105,"Yes")+COUNTIFS('Role Requirements'!$A$6:$A$105,D147,'Role Requirements'!$D$6:$D$105,"Yes"))</x:f>
      </x:c>
      <x:c r="L147" s="126" t="str">
        <x:f>IF(A147="","",SUMIFS('Completion Log'!$N$6:$N$505,'Completion Log'!$B$6:$B$505,B147,'Completion Log'!$D$6:$D$505,D147))</x:f>
      </x:c>
      <x:c r="M147" s="146" t="str">
        <x:f>IF(A147="","",IF(K147=0,0,MIN(1,L147/K147)))</x:f>
      </x:c>
      <x:c r="N147" s="126" t="str">
        <x:f>IF(A147="","",IF(COUNTIFS('Overrides &amp; Renewals'!$B$6:$B$205,B147,'Overrides &amp; Renewals'!$C$6:$C$205,D147,'Overrides &amp; Renewals'!$O$6:$O$205,"CURRENT")&gt;0,"YES","NO"))</x:f>
      </x:c>
      <x:c r="O147" s="126" t="str">
        <x:f>IF(A147="","",IF(AND(G147="Yes",H147="Yes",I147="Yes",J147="Yes",OR(M147&gt;=1,N147="YES")),"ELIGIBLE - NATIONAL REVIEW", "HOLD"))</x:f>
      </x:c>
      <x:c r="P147" s="126" t="str">
        <x:f>IF(A147="","",IF(G147&lt;&gt;"Yes","Officer agreement",IF(H147&lt;&gt;"Yes","Anti-hazing acknowledgment",IF(I147&lt;&gt;"Yes","Safety acknowledgment",IF(J147&lt;&gt;"Yes","Privacy / access acknowledgment",IF(AND(M147&lt;1,N147&lt;&gt;"YES"),"Required training","Ready for National review"))))))</x:f>
      </x:c>
      <x:c r="Q147" s="114"/>
      <x:c r="R147" s="115"/>
      <x:c r="S147" s="134"/>
      <x:c r="T147" s="134"/>
      <x:c r="U147" s="117"/>
    </x:row>
    <x:row r="148">
      <x:c r="A148" s="114"/>
      <x:c r="B148" s="115"/>
      <x:c r="C148" s="115"/>
      <x:c r="D148" s="115"/>
      <x:c r="E148" s="115"/>
      <x:c r="F148" s="134"/>
      <x:c r="G148" s="115"/>
      <x:c r="H148" s="115"/>
      <x:c r="I148" s="115"/>
      <x:c r="J148" s="117"/>
      <x:c r="K148" s="126" t="str">
        <x:f>IF(A148="","",COUNTIFS('Role Requirements'!$A$6:$A$105,"All Officers",'Role Requirements'!$D$6:$D$105,"Yes")+COUNTIFS('Role Requirements'!$A$6:$A$105,D148,'Role Requirements'!$D$6:$D$105,"Yes"))</x:f>
      </x:c>
      <x:c r="L148" s="126" t="str">
        <x:f>IF(A148="","",SUMIFS('Completion Log'!$N$6:$N$505,'Completion Log'!$B$6:$B$505,B148,'Completion Log'!$D$6:$D$505,D148))</x:f>
      </x:c>
      <x:c r="M148" s="146" t="str">
        <x:f>IF(A148="","",IF(K148=0,0,MIN(1,L148/K148)))</x:f>
      </x:c>
      <x:c r="N148" s="126" t="str">
        <x:f>IF(A148="","",IF(COUNTIFS('Overrides &amp; Renewals'!$B$6:$B$205,B148,'Overrides &amp; Renewals'!$C$6:$C$205,D148,'Overrides &amp; Renewals'!$O$6:$O$205,"CURRENT")&gt;0,"YES","NO"))</x:f>
      </x:c>
      <x:c r="O148" s="126" t="str">
        <x:f>IF(A148="","",IF(AND(G148="Yes",H148="Yes",I148="Yes",J148="Yes",OR(M148&gt;=1,N148="YES")),"ELIGIBLE - NATIONAL REVIEW", "HOLD"))</x:f>
      </x:c>
      <x:c r="P148" s="126" t="str">
        <x:f>IF(A148="","",IF(G148&lt;&gt;"Yes","Officer agreement",IF(H148&lt;&gt;"Yes","Anti-hazing acknowledgment",IF(I148&lt;&gt;"Yes","Safety acknowledgment",IF(J148&lt;&gt;"Yes","Privacy / access acknowledgment",IF(AND(M148&lt;1,N148&lt;&gt;"YES"),"Required training","Ready for National review"))))))</x:f>
      </x:c>
      <x:c r="Q148" s="114"/>
      <x:c r="R148" s="115"/>
      <x:c r="S148" s="134"/>
      <x:c r="T148" s="134"/>
      <x:c r="U148" s="117"/>
    </x:row>
    <x:row r="149">
      <x:c r="A149" s="114"/>
      <x:c r="B149" s="115"/>
      <x:c r="C149" s="115"/>
      <x:c r="D149" s="115"/>
      <x:c r="E149" s="115"/>
      <x:c r="F149" s="134"/>
      <x:c r="G149" s="115"/>
      <x:c r="H149" s="115"/>
      <x:c r="I149" s="115"/>
      <x:c r="J149" s="117"/>
      <x:c r="K149" s="126" t="str">
        <x:f>IF(A149="","",COUNTIFS('Role Requirements'!$A$6:$A$105,"All Officers",'Role Requirements'!$D$6:$D$105,"Yes")+COUNTIFS('Role Requirements'!$A$6:$A$105,D149,'Role Requirements'!$D$6:$D$105,"Yes"))</x:f>
      </x:c>
      <x:c r="L149" s="126" t="str">
        <x:f>IF(A149="","",SUMIFS('Completion Log'!$N$6:$N$505,'Completion Log'!$B$6:$B$505,B149,'Completion Log'!$D$6:$D$505,D149))</x:f>
      </x:c>
      <x:c r="M149" s="146" t="str">
        <x:f>IF(A149="","",IF(K149=0,0,MIN(1,L149/K149)))</x:f>
      </x:c>
      <x:c r="N149" s="126" t="str">
        <x:f>IF(A149="","",IF(COUNTIFS('Overrides &amp; Renewals'!$B$6:$B$205,B149,'Overrides &amp; Renewals'!$C$6:$C$205,D149,'Overrides &amp; Renewals'!$O$6:$O$205,"CURRENT")&gt;0,"YES","NO"))</x:f>
      </x:c>
      <x:c r="O149" s="126" t="str">
        <x:f>IF(A149="","",IF(AND(G149="Yes",H149="Yes",I149="Yes",J149="Yes",OR(M149&gt;=1,N149="YES")),"ELIGIBLE - NATIONAL REVIEW", "HOLD"))</x:f>
      </x:c>
      <x:c r="P149" s="126" t="str">
        <x:f>IF(A149="","",IF(G149&lt;&gt;"Yes","Officer agreement",IF(H149&lt;&gt;"Yes","Anti-hazing acknowledgment",IF(I149&lt;&gt;"Yes","Safety acknowledgment",IF(J149&lt;&gt;"Yes","Privacy / access acknowledgment",IF(AND(M149&lt;1,N149&lt;&gt;"YES"),"Required training","Ready for National review"))))))</x:f>
      </x:c>
      <x:c r="Q149" s="114"/>
      <x:c r="R149" s="115"/>
      <x:c r="S149" s="134"/>
      <x:c r="T149" s="134"/>
      <x:c r="U149" s="117"/>
    </x:row>
    <x:row r="150">
      <x:c r="A150" s="114"/>
      <x:c r="B150" s="115"/>
      <x:c r="C150" s="115"/>
      <x:c r="D150" s="115"/>
      <x:c r="E150" s="115"/>
      <x:c r="F150" s="134"/>
      <x:c r="G150" s="115"/>
      <x:c r="H150" s="115"/>
      <x:c r="I150" s="115"/>
      <x:c r="J150" s="117"/>
      <x:c r="K150" s="126" t="str">
        <x:f>IF(A150="","",COUNTIFS('Role Requirements'!$A$6:$A$105,"All Officers",'Role Requirements'!$D$6:$D$105,"Yes")+COUNTIFS('Role Requirements'!$A$6:$A$105,D150,'Role Requirements'!$D$6:$D$105,"Yes"))</x:f>
      </x:c>
      <x:c r="L150" s="126" t="str">
        <x:f>IF(A150="","",SUMIFS('Completion Log'!$N$6:$N$505,'Completion Log'!$B$6:$B$505,B150,'Completion Log'!$D$6:$D$505,D150))</x:f>
      </x:c>
      <x:c r="M150" s="146" t="str">
        <x:f>IF(A150="","",IF(K150=0,0,MIN(1,L150/K150)))</x:f>
      </x:c>
      <x:c r="N150" s="126" t="str">
        <x:f>IF(A150="","",IF(COUNTIFS('Overrides &amp; Renewals'!$B$6:$B$205,B150,'Overrides &amp; Renewals'!$C$6:$C$205,D150,'Overrides &amp; Renewals'!$O$6:$O$205,"CURRENT")&gt;0,"YES","NO"))</x:f>
      </x:c>
      <x:c r="O150" s="126" t="str">
        <x:f>IF(A150="","",IF(AND(G150="Yes",H150="Yes",I150="Yes",J150="Yes",OR(M150&gt;=1,N150="YES")),"ELIGIBLE - NATIONAL REVIEW", "HOLD"))</x:f>
      </x:c>
      <x:c r="P150" s="126" t="str">
        <x:f>IF(A150="","",IF(G150&lt;&gt;"Yes","Officer agreement",IF(H150&lt;&gt;"Yes","Anti-hazing acknowledgment",IF(I150&lt;&gt;"Yes","Safety acknowledgment",IF(J150&lt;&gt;"Yes","Privacy / access acknowledgment",IF(AND(M150&lt;1,N150&lt;&gt;"YES"),"Required training","Ready for National review"))))))</x:f>
      </x:c>
      <x:c r="Q150" s="114"/>
      <x:c r="R150" s="115"/>
      <x:c r="S150" s="134"/>
      <x:c r="T150" s="134"/>
      <x:c r="U150" s="117"/>
    </x:row>
    <x:row r="151">
      <x:c r="A151" s="114"/>
      <x:c r="B151" s="115"/>
      <x:c r="C151" s="115"/>
      <x:c r="D151" s="115"/>
      <x:c r="E151" s="115"/>
      <x:c r="F151" s="134"/>
      <x:c r="G151" s="115"/>
      <x:c r="H151" s="115"/>
      <x:c r="I151" s="115"/>
      <x:c r="J151" s="117"/>
      <x:c r="K151" s="126" t="str">
        <x:f>IF(A151="","",COUNTIFS('Role Requirements'!$A$6:$A$105,"All Officers",'Role Requirements'!$D$6:$D$105,"Yes")+COUNTIFS('Role Requirements'!$A$6:$A$105,D151,'Role Requirements'!$D$6:$D$105,"Yes"))</x:f>
      </x:c>
      <x:c r="L151" s="126" t="str">
        <x:f>IF(A151="","",SUMIFS('Completion Log'!$N$6:$N$505,'Completion Log'!$B$6:$B$505,B151,'Completion Log'!$D$6:$D$505,D151))</x:f>
      </x:c>
      <x:c r="M151" s="146" t="str">
        <x:f>IF(A151="","",IF(K151=0,0,MIN(1,L151/K151)))</x:f>
      </x:c>
      <x:c r="N151" s="126" t="str">
        <x:f>IF(A151="","",IF(COUNTIFS('Overrides &amp; Renewals'!$B$6:$B$205,B151,'Overrides &amp; Renewals'!$C$6:$C$205,D151,'Overrides &amp; Renewals'!$O$6:$O$205,"CURRENT")&gt;0,"YES","NO"))</x:f>
      </x:c>
      <x:c r="O151" s="126" t="str">
        <x:f>IF(A151="","",IF(AND(G151="Yes",H151="Yes",I151="Yes",J151="Yes",OR(M151&gt;=1,N151="YES")),"ELIGIBLE - NATIONAL REVIEW", "HOLD"))</x:f>
      </x:c>
      <x:c r="P151" s="126" t="str">
        <x:f>IF(A151="","",IF(G151&lt;&gt;"Yes","Officer agreement",IF(H151&lt;&gt;"Yes","Anti-hazing acknowledgment",IF(I151&lt;&gt;"Yes","Safety acknowledgment",IF(J151&lt;&gt;"Yes","Privacy / access acknowledgment",IF(AND(M151&lt;1,N151&lt;&gt;"YES"),"Required training","Ready for National review"))))))</x:f>
      </x:c>
      <x:c r="Q151" s="114"/>
      <x:c r="R151" s="115"/>
      <x:c r="S151" s="134"/>
      <x:c r="T151" s="134"/>
      <x:c r="U151" s="117"/>
    </x:row>
    <x:row r="152">
      <x:c r="A152" s="114"/>
      <x:c r="B152" s="115"/>
      <x:c r="C152" s="115"/>
      <x:c r="D152" s="115"/>
      <x:c r="E152" s="115"/>
      <x:c r="F152" s="134"/>
      <x:c r="G152" s="115"/>
      <x:c r="H152" s="115"/>
      <x:c r="I152" s="115"/>
      <x:c r="J152" s="117"/>
      <x:c r="K152" s="126" t="str">
        <x:f>IF(A152="","",COUNTIFS('Role Requirements'!$A$6:$A$105,"All Officers",'Role Requirements'!$D$6:$D$105,"Yes")+COUNTIFS('Role Requirements'!$A$6:$A$105,D152,'Role Requirements'!$D$6:$D$105,"Yes"))</x:f>
      </x:c>
      <x:c r="L152" s="126" t="str">
        <x:f>IF(A152="","",SUMIFS('Completion Log'!$N$6:$N$505,'Completion Log'!$B$6:$B$505,B152,'Completion Log'!$D$6:$D$505,D152))</x:f>
      </x:c>
      <x:c r="M152" s="146" t="str">
        <x:f>IF(A152="","",IF(K152=0,0,MIN(1,L152/K152)))</x:f>
      </x:c>
      <x:c r="N152" s="126" t="str">
        <x:f>IF(A152="","",IF(COUNTIFS('Overrides &amp; Renewals'!$B$6:$B$205,B152,'Overrides &amp; Renewals'!$C$6:$C$205,D152,'Overrides &amp; Renewals'!$O$6:$O$205,"CURRENT")&gt;0,"YES","NO"))</x:f>
      </x:c>
      <x:c r="O152" s="126" t="str">
        <x:f>IF(A152="","",IF(AND(G152="Yes",H152="Yes",I152="Yes",J152="Yes",OR(M152&gt;=1,N152="YES")),"ELIGIBLE - NATIONAL REVIEW", "HOLD"))</x:f>
      </x:c>
      <x:c r="P152" s="126" t="str">
        <x:f>IF(A152="","",IF(G152&lt;&gt;"Yes","Officer agreement",IF(H152&lt;&gt;"Yes","Anti-hazing acknowledgment",IF(I152&lt;&gt;"Yes","Safety acknowledgment",IF(J152&lt;&gt;"Yes","Privacy / access acknowledgment",IF(AND(M152&lt;1,N152&lt;&gt;"YES"),"Required training","Ready for National review"))))))</x:f>
      </x:c>
      <x:c r="Q152" s="114"/>
      <x:c r="R152" s="115"/>
      <x:c r="S152" s="134"/>
      <x:c r="T152" s="134"/>
      <x:c r="U152" s="117"/>
    </x:row>
    <x:row r="153">
      <x:c r="A153" s="114"/>
      <x:c r="B153" s="115"/>
      <x:c r="C153" s="115"/>
      <x:c r="D153" s="115"/>
      <x:c r="E153" s="115"/>
      <x:c r="F153" s="134"/>
      <x:c r="G153" s="115"/>
      <x:c r="H153" s="115"/>
      <x:c r="I153" s="115"/>
      <x:c r="J153" s="117"/>
      <x:c r="K153" s="126" t="str">
        <x:f>IF(A153="","",COUNTIFS('Role Requirements'!$A$6:$A$105,"All Officers",'Role Requirements'!$D$6:$D$105,"Yes")+COUNTIFS('Role Requirements'!$A$6:$A$105,D153,'Role Requirements'!$D$6:$D$105,"Yes"))</x:f>
      </x:c>
      <x:c r="L153" s="126" t="str">
        <x:f>IF(A153="","",SUMIFS('Completion Log'!$N$6:$N$505,'Completion Log'!$B$6:$B$505,B153,'Completion Log'!$D$6:$D$505,D153))</x:f>
      </x:c>
      <x:c r="M153" s="146" t="str">
        <x:f>IF(A153="","",IF(K153=0,0,MIN(1,L153/K153)))</x:f>
      </x:c>
      <x:c r="N153" s="126" t="str">
        <x:f>IF(A153="","",IF(COUNTIFS('Overrides &amp; Renewals'!$B$6:$B$205,B153,'Overrides &amp; Renewals'!$C$6:$C$205,D153,'Overrides &amp; Renewals'!$O$6:$O$205,"CURRENT")&gt;0,"YES","NO"))</x:f>
      </x:c>
      <x:c r="O153" s="126" t="str">
        <x:f>IF(A153="","",IF(AND(G153="Yes",H153="Yes",I153="Yes",J153="Yes",OR(M153&gt;=1,N153="YES")),"ELIGIBLE - NATIONAL REVIEW", "HOLD"))</x:f>
      </x:c>
      <x:c r="P153" s="126" t="str">
        <x:f>IF(A153="","",IF(G153&lt;&gt;"Yes","Officer agreement",IF(H153&lt;&gt;"Yes","Anti-hazing acknowledgment",IF(I153&lt;&gt;"Yes","Safety acknowledgment",IF(J153&lt;&gt;"Yes","Privacy / access acknowledgment",IF(AND(M153&lt;1,N153&lt;&gt;"YES"),"Required training","Ready for National review"))))))</x:f>
      </x:c>
      <x:c r="Q153" s="114"/>
      <x:c r="R153" s="115"/>
      <x:c r="S153" s="134"/>
      <x:c r="T153" s="134"/>
      <x:c r="U153" s="117"/>
    </x:row>
    <x:row r="154">
      <x:c r="A154" s="114"/>
      <x:c r="B154" s="115"/>
      <x:c r="C154" s="115"/>
      <x:c r="D154" s="115"/>
      <x:c r="E154" s="115"/>
      <x:c r="F154" s="134"/>
      <x:c r="G154" s="115"/>
      <x:c r="H154" s="115"/>
      <x:c r="I154" s="115"/>
      <x:c r="J154" s="117"/>
      <x:c r="K154" s="126" t="str">
        <x:f>IF(A154="","",COUNTIFS('Role Requirements'!$A$6:$A$105,"All Officers",'Role Requirements'!$D$6:$D$105,"Yes")+COUNTIFS('Role Requirements'!$A$6:$A$105,D154,'Role Requirements'!$D$6:$D$105,"Yes"))</x:f>
      </x:c>
      <x:c r="L154" s="126" t="str">
        <x:f>IF(A154="","",SUMIFS('Completion Log'!$N$6:$N$505,'Completion Log'!$B$6:$B$505,B154,'Completion Log'!$D$6:$D$505,D154))</x:f>
      </x:c>
      <x:c r="M154" s="146" t="str">
        <x:f>IF(A154="","",IF(K154=0,0,MIN(1,L154/K154)))</x:f>
      </x:c>
      <x:c r="N154" s="126" t="str">
        <x:f>IF(A154="","",IF(COUNTIFS('Overrides &amp; Renewals'!$B$6:$B$205,B154,'Overrides &amp; Renewals'!$C$6:$C$205,D154,'Overrides &amp; Renewals'!$O$6:$O$205,"CURRENT")&gt;0,"YES","NO"))</x:f>
      </x:c>
      <x:c r="O154" s="126" t="str">
        <x:f>IF(A154="","",IF(AND(G154="Yes",H154="Yes",I154="Yes",J154="Yes",OR(M154&gt;=1,N154="YES")),"ELIGIBLE - NATIONAL REVIEW", "HOLD"))</x:f>
      </x:c>
      <x:c r="P154" s="126" t="str">
        <x:f>IF(A154="","",IF(G154&lt;&gt;"Yes","Officer agreement",IF(H154&lt;&gt;"Yes","Anti-hazing acknowledgment",IF(I154&lt;&gt;"Yes","Safety acknowledgment",IF(J154&lt;&gt;"Yes","Privacy / access acknowledgment",IF(AND(M154&lt;1,N154&lt;&gt;"YES"),"Required training","Ready for National review"))))))</x:f>
      </x:c>
      <x:c r="Q154" s="114"/>
      <x:c r="R154" s="115"/>
      <x:c r="S154" s="134"/>
      <x:c r="T154" s="134"/>
      <x:c r="U154" s="117"/>
    </x:row>
    <x:row r="155">
      <x:c r="A155" s="114"/>
      <x:c r="B155" s="115"/>
      <x:c r="C155" s="115"/>
      <x:c r="D155" s="115"/>
      <x:c r="E155" s="115"/>
      <x:c r="F155" s="134"/>
      <x:c r="G155" s="115"/>
      <x:c r="H155" s="115"/>
      <x:c r="I155" s="115"/>
      <x:c r="J155" s="117"/>
      <x:c r="K155" s="126" t="str">
        <x:f>IF(A155="","",COUNTIFS('Role Requirements'!$A$6:$A$105,"All Officers",'Role Requirements'!$D$6:$D$105,"Yes")+COUNTIFS('Role Requirements'!$A$6:$A$105,D155,'Role Requirements'!$D$6:$D$105,"Yes"))</x:f>
      </x:c>
      <x:c r="L155" s="126" t="str">
        <x:f>IF(A155="","",SUMIFS('Completion Log'!$N$6:$N$505,'Completion Log'!$B$6:$B$505,B155,'Completion Log'!$D$6:$D$505,D155))</x:f>
      </x:c>
      <x:c r="M155" s="146" t="str">
        <x:f>IF(A155="","",IF(K155=0,0,MIN(1,L155/K155)))</x:f>
      </x:c>
      <x:c r="N155" s="126" t="str">
        <x:f>IF(A155="","",IF(COUNTIFS('Overrides &amp; Renewals'!$B$6:$B$205,B155,'Overrides &amp; Renewals'!$C$6:$C$205,D155,'Overrides &amp; Renewals'!$O$6:$O$205,"CURRENT")&gt;0,"YES","NO"))</x:f>
      </x:c>
      <x:c r="O155" s="126" t="str">
        <x:f>IF(A155="","",IF(AND(G155="Yes",H155="Yes",I155="Yes",J155="Yes",OR(M155&gt;=1,N155="YES")),"ELIGIBLE - NATIONAL REVIEW", "HOLD"))</x:f>
      </x:c>
      <x:c r="P155" s="126" t="str">
        <x:f>IF(A155="","",IF(G155&lt;&gt;"Yes","Officer agreement",IF(H155&lt;&gt;"Yes","Anti-hazing acknowledgment",IF(I155&lt;&gt;"Yes","Safety acknowledgment",IF(J155&lt;&gt;"Yes","Privacy / access acknowledgment",IF(AND(M155&lt;1,N155&lt;&gt;"YES"),"Required training","Ready for National review"))))))</x:f>
      </x:c>
      <x:c r="Q155" s="114"/>
      <x:c r="R155" s="115"/>
      <x:c r="S155" s="134"/>
      <x:c r="T155" s="134"/>
      <x:c r="U155" s="117"/>
    </x:row>
    <x:row r="156">
      <x:c r="A156" s="114"/>
      <x:c r="B156" s="115"/>
      <x:c r="C156" s="115"/>
      <x:c r="D156" s="115"/>
      <x:c r="E156" s="115"/>
      <x:c r="F156" s="134"/>
      <x:c r="G156" s="115"/>
      <x:c r="H156" s="115"/>
      <x:c r="I156" s="115"/>
      <x:c r="J156" s="117"/>
      <x:c r="K156" s="126" t="str">
        <x:f>IF(A156="","",COUNTIFS('Role Requirements'!$A$6:$A$105,"All Officers",'Role Requirements'!$D$6:$D$105,"Yes")+COUNTIFS('Role Requirements'!$A$6:$A$105,D156,'Role Requirements'!$D$6:$D$105,"Yes"))</x:f>
      </x:c>
      <x:c r="L156" s="126" t="str">
        <x:f>IF(A156="","",SUMIFS('Completion Log'!$N$6:$N$505,'Completion Log'!$B$6:$B$505,B156,'Completion Log'!$D$6:$D$505,D156))</x:f>
      </x:c>
      <x:c r="M156" s="146" t="str">
        <x:f>IF(A156="","",IF(K156=0,0,MIN(1,L156/K156)))</x:f>
      </x:c>
      <x:c r="N156" s="126" t="str">
        <x:f>IF(A156="","",IF(COUNTIFS('Overrides &amp; Renewals'!$B$6:$B$205,B156,'Overrides &amp; Renewals'!$C$6:$C$205,D156,'Overrides &amp; Renewals'!$O$6:$O$205,"CURRENT")&gt;0,"YES","NO"))</x:f>
      </x:c>
      <x:c r="O156" s="126" t="str">
        <x:f>IF(A156="","",IF(AND(G156="Yes",H156="Yes",I156="Yes",J156="Yes",OR(M156&gt;=1,N156="YES")),"ELIGIBLE - NATIONAL REVIEW", "HOLD"))</x:f>
      </x:c>
      <x:c r="P156" s="126" t="str">
        <x:f>IF(A156="","",IF(G156&lt;&gt;"Yes","Officer agreement",IF(H156&lt;&gt;"Yes","Anti-hazing acknowledgment",IF(I156&lt;&gt;"Yes","Safety acknowledgment",IF(J156&lt;&gt;"Yes","Privacy / access acknowledgment",IF(AND(M156&lt;1,N156&lt;&gt;"YES"),"Required training","Ready for National review"))))))</x:f>
      </x:c>
      <x:c r="Q156" s="114"/>
      <x:c r="R156" s="115"/>
      <x:c r="S156" s="134"/>
      <x:c r="T156" s="134"/>
      <x:c r="U156" s="117"/>
    </x:row>
    <x:row r="157">
      <x:c r="A157" s="114"/>
      <x:c r="B157" s="115"/>
      <x:c r="C157" s="115"/>
      <x:c r="D157" s="115"/>
      <x:c r="E157" s="115"/>
      <x:c r="F157" s="134"/>
      <x:c r="G157" s="115"/>
      <x:c r="H157" s="115"/>
      <x:c r="I157" s="115"/>
      <x:c r="J157" s="117"/>
      <x:c r="K157" s="126" t="str">
        <x:f>IF(A157="","",COUNTIFS('Role Requirements'!$A$6:$A$105,"All Officers",'Role Requirements'!$D$6:$D$105,"Yes")+COUNTIFS('Role Requirements'!$A$6:$A$105,D157,'Role Requirements'!$D$6:$D$105,"Yes"))</x:f>
      </x:c>
      <x:c r="L157" s="126" t="str">
        <x:f>IF(A157="","",SUMIFS('Completion Log'!$N$6:$N$505,'Completion Log'!$B$6:$B$505,B157,'Completion Log'!$D$6:$D$505,D157))</x:f>
      </x:c>
      <x:c r="M157" s="146" t="str">
        <x:f>IF(A157="","",IF(K157=0,0,MIN(1,L157/K157)))</x:f>
      </x:c>
      <x:c r="N157" s="126" t="str">
        <x:f>IF(A157="","",IF(COUNTIFS('Overrides &amp; Renewals'!$B$6:$B$205,B157,'Overrides &amp; Renewals'!$C$6:$C$205,D157,'Overrides &amp; Renewals'!$O$6:$O$205,"CURRENT")&gt;0,"YES","NO"))</x:f>
      </x:c>
      <x:c r="O157" s="126" t="str">
        <x:f>IF(A157="","",IF(AND(G157="Yes",H157="Yes",I157="Yes",J157="Yes",OR(M157&gt;=1,N157="YES")),"ELIGIBLE - NATIONAL REVIEW", "HOLD"))</x:f>
      </x:c>
      <x:c r="P157" s="126" t="str">
        <x:f>IF(A157="","",IF(G157&lt;&gt;"Yes","Officer agreement",IF(H157&lt;&gt;"Yes","Anti-hazing acknowledgment",IF(I157&lt;&gt;"Yes","Safety acknowledgment",IF(J157&lt;&gt;"Yes","Privacy / access acknowledgment",IF(AND(M157&lt;1,N157&lt;&gt;"YES"),"Required training","Ready for National review"))))))</x:f>
      </x:c>
      <x:c r="Q157" s="114"/>
      <x:c r="R157" s="115"/>
      <x:c r="S157" s="134"/>
      <x:c r="T157" s="134"/>
      <x:c r="U157" s="117"/>
    </x:row>
    <x:row r="158">
      <x:c r="A158" s="114"/>
      <x:c r="B158" s="115"/>
      <x:c r="C158" s="115"/>
      <x:c r="D158" s="115"/>
      <x:c r="E158" s="115"/>
      <x:c r="F158" s="134"/>
      <x:c r="G158" s="115"/>
      <x:c r="H158" s="115"/>
      <x:c r="I158" s="115"/>
      <x:c r="J158" s="117"/>
      <x:c r="K158" s="126" t="str">
        <x:f>IF(A158="","",COUNTIFS('Role Requirements'!$A$6:$A$105,"All Officers",'Role Requirements'!$D$6:$D$105,"Yes")+COUNTIFS('Role Requirements'!$A$6:$A$105,D158,'Role Requirements'!$D$6:$D$105,"Yes"))</x:f>
      </x:c>
      <x:c r="L158" s="126" t="str">
        <x:f>IF(A158="","",SUMIFS('Completion Log'!$N$6:$N$505,'Completion Log'!$B$6:$B$505,B158,'Completion Log'!$D$6:$D$505,D158))</x:f>
      </x:c>
      <x:c r="M158" s="146" t="str">
        <x:f>IF(A158="","",IF(K158=0,0,MIN(1,L158/K158)))</x:f>
      </x:c>
      <x:c r="N158" s="126" t="str">
        <x:f>IF(A158="","",IF(COUNTIFS('Overrides &amp; Renewals'!$B$6:$B$205,B158,'Overrides &amp; Renewals'!$C$6:$C$205,D158,'Overrides &amp; Renewals'!$O$6:$O$205,"CURRENT")&gt;0,"YES","NO"))</x:f>
      </x:c>
      <x:c r="O158" s="126" t="str">
        <x:f>IF(A158="","",IF(AND(G158="Yes",H158="Yes",I158="Yes",J158="Yes",OR(M158&gt;=1,N158="YES")),"ELIGIBLE - NATIONAL REVIEW", "HOLD"))</x:f>
      </x:c>
      <x:c r="P158" s="126" t="str">
        <x:f>IF(A158="","",IF(G158&lt;&gt;"Yes","Officer agreement",IF(H158&lt;&gt;"Yes","Anti-hazing acknowledgment",IF(I158&lt;&gt;"Yes","Safety acknowledgment",IF(J158&lt;&gt;"Yes","Privacy / access acknowledgment",IF(AND(M158&lt;1,N158&lt;&gt;"YES"),"Required training","Ready for National review"))))))</x:f>
      </x:c>
      <x:c r="Q158" s="114"/>
      <x:c r="R158" s="115"/>
      <x:c r="S158" s="134"/>
      <x:c r="T158" s="134"/>
      <x:c r="U158" s="117"/>
    </x:row>
    <x:row r="159">
      <x:c r="A159" s="114"/>
      <x:c r="B159" s="115"/>
      <x:c r="C159" s="115"/>
      <x:c r="D159" s="115"/>
      <x:c r="E159" s="115"/>
      <x:c r="F159" s="134"/>
      <x:c r="G159" s="115"/>
      <x:c r="H159" s="115"/>
      <x:c r="I159" s="115"/>
      <x:c r="J159" s="117"/>
      <x:c r="K159" s="126" t="str">
        <x:f>IF(A159="","",COUNTIFS('Role Requirements'!$A$6:$A$105,"All Officers",'Role Requirements'!$D$6:$D$105,"Yes")+COUNTIFS('Role Requirements'!$A$6:$A$105,D159,'Role Requirements'!$D$6:$D$105,"Yes"))</x:f>
      </x:c>
      <x:c r="L159" s="126" t="str">
        <x:f>IF(A159="","",SUMIFS('Completion Log'!$N$6:$N$505,'Completion Log'!$B$6:$B$505,B159,'Completion Log'!$D$6:$D$505,D159))</x:f>
      </x:c>
      <x:c r="M159" s="146" t="str">
        <x:f>IF(A159="","",IF(K159=0,0,MIN(1,L159/K159)))</x:f>
      </x:c>
      <x:c r="N159" s="126" t="str">
        <x:f>IF(A159="","",IF(COUNTIFS('Overrides &amp; Renewals'!$B$6:$B$205,B159,'Overrides &amp; Renewals'!$C$6:$C$205,D159,'Overrides &amp; Renewals'!$O$6:$O$205,"CURRENT")&gt;0,"YES","NO"))</x:f>
      </x:c>
      <x:c r="O159" s="126" t="str">
        <x:f>IF(A159="","",IF(AND(G159="Yes",H159="Yes",I159="Yes",J159="Yes",OR(M159&gt;=1,N159="YES")),"ELIGIBLE - NATIONAL REVIEW", "HOLD"))</x:f>
      </x:c>
      <x:c r="P159" s="126" t="str">
        <x:f>IF(A159="","",IF(G159&lt;&gt;"Yes","Officer agreement",IF(H159&lt;&gt;"Yes","Anti-hazing acknowledgment",IF(I159&lt;&gt;"Yes","Safety acknowledgment",IF(J159&lt;&gt;"Yes","Privacy / access acknowledgment",IF(AND(M159&lt;1,N159&lt;&gt;"YES"),"Required training","Ready for National review"))))))</x:f>
      </x:c>
      <x:c r="Q159" s="114"/>
      <x:c r="R159" s="115"/>
      <x:c r="S159" s="134"/>
      <x:c r="T159" s="134"/>
      <x:c r="U159" s="117"/>
    </x:row>
    <x:row r="160">
      <x:c r="A160" s="114"/>
      <x:c r="B160" s="115"/>
      <x:c r="C160" s="115"/>
      <x:c r="D160" s="115"/>
      <x:c r="E160" s="115"/>
      <x:c r="F160" s="134"/>
      <x:c r="G160" s="115"/>
      <x:c r="H160" s="115"/>
      <x:c r="I160" s="115"/>
      <x:c r="J160" s="117"/>
      <x:c r="K160" s="126" t="str">
        <x:f>IF(A160="","",COUNTIFS('Role Requirements'!$A$6:$A$105,"All Officers",'Role Requirements'!$D$6:$D$105,"Yes")+COUNTIFS('Role Requirements'!$A$6:$A$105,D160,'Role Requirements'!$D$6:$D$105,"Yes"))</x:f>
      </x:c>
      <x:c r="L160" s="126" t="str">
        <x:f>IF(A160="","",SUMIFS('Completion Log'!$N$6:$N$505,'Completion Log'!$B$6:$B$505,B160,'Completion Log'!$D$6:$D$505,D160))</x:f>
      </x:c>
      <x:c r="M160" s="146" t="str">
        <x:f>IF(A160="","",IF(K160=0,0,MIN(1,L160/K160)))</x:f>
      </x:c>
      <x:c r="N160" s="126" t="str">
        <x:f>IF(A160="","",IF(COUNTIFS('Overrides &amp; Renewals'!$B$6:$B$205,B160,'Overrides &amp; Renewals'!$C$6:$C$205,D160,'Overrides &amp; Renewals'!$O$6:$O$205,"CURRENT")&gt;0,"YES","NO"))</x:f>
      </x:c>
      <x:c r="O160" s="126" t="str">
        <x:f>IF(A160="","",IF(AND(G160="Yes",H160="Yes",I160="Yes",J160="Yes",OR(M160&gt;=1,N160="YES")),"ELIGIBLE - NATIONAL REVIEW", "HOLD"))</x:f>
      </x:c>
      <x:c r="P160" s="126" t="str">
        <x:f>IF(A160="","",IF(G160&lt;&gt;"Yes","Officer agreement",IF(H160&lt;&gt;"Yes","Anti-hazing acknowledgment",IF(I160&lt;&gt;"Yes","Safety acknowledgment",IF(J160&lt;&gt;"Yes","Privacy / access acknowledgment",IF(AND(M160&lt;1,N160&lt;&gt;"YES"),"Required training","Ready for National review"))))))</x:f>
      </x:c>
      <x:c r="Q160" s="114"/>
      <x:c r="R160" s="115"/>
      <x:c r="S160" s="134"/>
      <x:c r="T160" s="134"/>
      <x:c r="U160" s="117"/>
    </x:row>
    <x:row r="161">
      <x:c r="A161" s="114"/>
      <x:c r="B161" s="115"/>
      <x:c r="C161" s="115"/>
      <x:c r="D161" s="115"/>
      <x:c r="E161" s="115"/>
      <x:c r="F161" s="134"/>
      <x:c r="G161" s="115"/>
      <x:c r="H161" s="115"/>
      <x:c r="I161" s="115"/>
      <x:c r="J161" s="117"/>
      <x:c r="K161" s="126" t="str">
        <x:f>IF(A161="","",COUNTIFS('Role Requirements'!$A$6:$A$105,"All Officers",'Role Requirements'!$D$6:$D$105,"Yes")+COUNTIFS('Role Requirements'!$A$6:$A$105,D161,'Role Requirements'!$D$6:$D$105,"Yes"))</x:f>
      </x:c>
      <x:c r="L161" s="126" t="str">
        <x:f>IF(A161="","",SUMIFS('Completion Log'!$N$6:$N$505,'Completion Log'!$B$6:$B$505,B161,'Completion Log'!$D$6:$D$505,D161))</x:f>
      </x:c>
      <x:c r="M161" s="146" t="str">
        <x:f>IF(A161="","",IF(K161=0,0,MIN(1,L161/K161)))</x:f>
      </x:c>
      <x:c r="N161" s="126" t="str">
        <x:f>IF(A161="","",IF(COUNTIFS('Overrides &amp; Renewals'!$B$6:$B$205,B161,'Overrides &amp; Renewals'!$C$6:$C$205,D161,'Overrides &amp; Renewals'!$O$6:$O$205,"CURRENT")&gt;0,"YES","NO"))</x:f>
      </x:c>
      <x:c r="O161" s="126" t="str">
        <x:f>IF(A161="","",IF(AND(G161="Yes",H161="Yes",I161="Yes",J161="Yes",OR(M161&gt;=1,N161="YES")),"ELIGIBLE - NATIONAL REVIEW", "HOLD"))</x:f>
      </x:c>
      <x:c r="P161" s="126" t="str">
        <x:f>IF(A161="","",IF(G161&lt;&gt;"Yes","Officer agreement",IF(H161&lt;&gt;"Yes","Anti-hazing acknowledgment",IF(I161&lt;&gt;"Yes","Safety acknowledgment",IF(J161&lt;&gt;"Yes","Privacy / access acknowledgment",IF(AND(M161&lt;1,N161&lt;&gt;"YES"),"Required training","Ready for National review"))))))</x:f>
      </x:c>
      <x:c r="Q161" s="114"/>
      <x:c r="R161" s="115"/>
      <x:c r="S161" s="134"/>
      <x:c r="T161" s="134"/>
      <x:c r="U161" s="117"/>
    </x:row>
    <x:row r="162">
      <x:c r="A162" s="114"/>
      <x:c r="B162" s="115"/>
      <x:c r="C162" s="115"/>
      <x:c r="D162" s="115"/>
      <x:c r="E162" s="115"/>
      <x:c r="F162" s="134"/>
      <x:c r="G162" s="115"/>
      <x:c r="H162" s="115"/>
      <x:c r="I162" s="115"/>
      <x:c r="J162" s="117"/>
      <x:c r="K162" s="126" t="str">
        <x:f>IF(A162="","",COUNTIFS('Role Requirements'!$A$6:$A$105,"All Officers",'Role Requirements'!$D$6:$D$105,"Yes")+COUNTIFS('Role Requirements'!$A$6:$A$105,D162,'Role Requirements'!$D$6:$D$105,"Yes"))</x:f>
      </x:c>
      <x:c r="L162" s="126" t="str">
        <x:f>IF(A162="","",SUMIFS('Completion Log'!$N$6:$N$505,'Completion Log'!$B$6:$B$505,B162,'Completion Log'!$D$6:$D$505,D162))</x:f>
      </x:c>
      <x:c r="M162" s="146" t="str">
        <x:f>IF(A162="","",IF(K162=0,0,MIN(1,L162/K162)))</x:f>
      </x:c>
      <x:c r="N162" s="126" t="str">
        <x:f>IF(A162="","",IF(COUNTIFS('Overrides &amp; Renewals'!$B$6:$B$205,B162,'Overrides &amp; Renewals'!$C$6:$C$205,D162,'Overrides &amp; Renewals'!$O$6:$O$205,"CURRENT")&gt;0,"YES","NO"))</x:f>
      </x:c>
      <x:c r="O162" s="126" t="str">
        <x:f>IF(A162="","",IF(AND(G162="Yes",H162="Yes",I162="Yes",J162="Yes",OR(M162&gt;=1,N162="YES")),"ELIGIBLE - NATIONAL REVIEW", "HOLD"))</x:f>
      </x:c>
      <x:c r="P162" s="126" t="str">
        <x:f>IF(A162="","",IF(G162&lt;&gt;"Yes","Officer agreement",IF(H162&lt;&gt;"Yes","Anti-hazing acknowledgment",IF(I162&lt;&gt;"Yes","Safety acknowledgment",IF(J162&lt;&gt;"Yes","Privacy / access acknowledgment",IF(AND(M162&lt;1,N162&lt;&gt;"YES"),"Required training","Ready for National review"))))))</x:f>
      </x:c>
      <x:c r="Q162" s="114"/>
      <x:c r="R162" s="115"/>
      <x:c r="S162" s="134"/>
      <x:c r="T162" s="134"/>
      <x:c r="U162" s="117"/>
    </x:row>
    <x:row r="163">
      <x:c r="A163" s="114"/>
      <x:c r="B163" s="115"/>
      <x:c r="C163" s="115"/>
      <x:c r="D163" s="115"/>
      <x:c r="E163" s="115"/>
      <x:c r="F163" s="134"/>
      <x:c r="G163" s="115"/>
      <x:c r="H163" s="115"/>
      <x:c r="I163" s="115"/>
      <x:c r="J163" s="117"/>
      <x:c r="K163" s="126" t="str">
        <x:f>IF(A163="","",COUNTIFS('Role Requirements'!$A$6:$A$105,"All Officers",'Role Requirements'!$D$6:$D$105,"Yes")+COUNTIFS('Role Requirements'!$A$6:$A$105,D163,'Role Requirements'!$D$6:$D$105,"Yes"))</x:f>
      </x:c>
      <x:c r="L163" s="126" t="str">
        <x:f>IF(A163="","",SUMIFS('Completion Log'!$N$6:$N$505,'Completion Log'!$B$6:$B$505,B163,'Completion Log'!$D$6:$D$505,D163))</x:f>
      </x:c>
      <x:c r="M163" s="146" t="str">
        <x:f>IF(A163="","",IF(K163=0,0,MIN(1,L163/K163)))</x:f>
      </x:c>
      <x:c r="N163" s="126" t="str">
        <x:f>IF(A163="","",IF(COUNTIFS('Overrides &amp; Renewals'!$B$6:$B$205,B163,'Overrides &amp; Renewals'!$C$6:$C$205,D163,'Overrides &amp; Renewals'!$O$6:$O$205,"CURRENT")&gt;0,"YES","NO"))</x:f>
      </x:c>
      <x:c r="O163" s="126" t="str">
        <x:f>IF(A163="","",IF(AND(G163="Yes",H163="Yes",I163="Yes",J163="Yes",OR(M163&gt;=1,N163="YES")),"ELIGIBLE - NATIONAL REVIEW", "HOLD"))</x:f>
      </x:c>
      <x:c r="P163" s="126" t="str">
        <x:f>IF(A163="","",IF(G163&lt;&gt;"Yes","Officer agreement",IF(H163&lt;&gt;"Yes","Anti-hazing acknowledgment",IF(I163&lt;&gt;"Yes","Safety acknowledgment",IF(J163&lt;&gt;"Yes","Privacy / access acknowledgment",IF(AND(M163&lt;1,N163&lt;&gt;"YES"),"Required training","Ready for National review"))))))</x:f>
      </x:c>
      <x:c r="Q163" s="114"/>
      <x:c r="R163" s="115"/>
      <x:c r="S163" s="134"/>
      <x:c r="T163" s="134"/>
      <x:c r="U163" s="117"/>
    </x:row>
    <x:row r="164">
      <x:c r="A164" s="114"/>
      <x:c r="B164" s="115"/>
      <x:c r="C164" s="115"/>
      <x:c r="D164" s="115"/>
      <x:c r="E164" s="115"/>
      <x:c r="F164" s="134"/>
      <x:c r="G164" s="115"/>
      <x:c r="H164" s="115"/>
      <x:c r="I164" s="115"/>
      <x:c r="J164" s="117"/>
      <x:c r="K164" s="126" t="str">
        <x:f>IF(A164="","",COUNTIFS('Role Requirements'!$A$6:$A$105,"All Officers",'Role Requirements'!$D$6:$D$105,"Yes")+COUNTIFS('Role Requirements'!$A$6:$A$105,D164,'Role Requirements'!$D$6:$D$105,"Yes"))</x:f>
      </x:c>
      <x:c r="L164" s="126" t="str">
        <x:f>IF(A164="","",SUMIFS('Completion Log'!$N$6:$N$505,'Completion Log'!$B$6:$B$505,B164,'Completion Log'!$D$6:$D$505,D164))</x:f>
      </x:c>
      <x:c r="M164" s="146" t="str">
        <x:f>IF(A164="","",IF(K164=0,0,MIN(1,L164/K164)))</x:f>
      </x:c>
      <x:c r="N164" s="126" t="str">
        <x:f>IF(A164="","",IF(COUNTIFS('Overrides &amp; Renewals'!$B$6:$B$205,B164,'Overrides &amp; Renewals'!$C$6:$C$205,D164,'Overrides &amp; Renewals'!$O$6:$O$205,"CURRENT")&gt;0,"YES","NO"))</x:f>
      </x:c>
      <x:c r="O164" s="126" t="str">
        <x:f>IF(A164="","",IF(AND(G164="Yes",H164="Yes",I164="Yes",J164="Yes",OR(M164&gt;=1,N164="YES")),"ELIGIBLE - NATIONAL REVIEW", "HOLD"))</x:f>
      </x:c>
      <x:c r="P164" s="126" t="str">
        <x:f>IF(A164="","",IF(G164&lt;&gt;"Yes","Officer agreement",IF(H164&lt;&gt;"Yes","Anti-hazing acknowledgment",IF(I164&lt;&gt;"Yes","Safety acknowledgment",IF(J164&lt;&gt;"Yes","Privacy / access acknowledgment",IF(AND(M164&lt;1,N164&lt;&gt;"YES"),"Required training","Ready for National review"))))))</x:f>
      </x:c>
      <x:c r="Q164" s="114"/>
      <x:c r="R164" s="115"/>
      <x:c r="S164" s="134"/>
      <x:c r="T164" s="134"/>
      <x:c r="U164" s="117"/>
    </x:row>
    <x:row r="165">
      <x:c r="A165" s="114"/>
      <x:c r="B165" s="115"/>
      <x:c r="C165" s="115"/>
      <x:c r="D165" s="115"/>
      <x:c r="E165" s="115"/>
      <x:c r="F165" s="134"/>
      <x:c r="G165" s="115"/>
      <x:c r="H165" s="115"/>
      <x:c r="I165" s="115"/>
      <x:c r="J165" s="117"/>
      <x:c r="K165" s="126" t="str">
        <x:f>IF(A165="","",COUNTIFS('Role Requirements'!$A$6:$A$105,"All Officers",'Role Requirements'!$D$6:$D$105,"Yes")+COUNTIFS('Role Requirements'!$A$6:$A$105,D165,'Role Requirements'!$D$6:$D$105,"Yes"))</x:f>
      </x:c>
      <x:c r="L165" s="126" t="str">
        <x:f>IF(A165="","",SUMIFS('Completion Log'!$N$6:$N$505,'Completion Log'!$B$6:$B$505,B165,'Completion Log'!$D$6:$D$505,D165))</x:f>
      </x:c>
      <x:c r="M165" s="146" t="str">
        <x:f>IF(A165="","",IF(K165=0,0,MIN(1,L165/K165)))</x:f>
      </x:c>
      <x:c r="N165" s="126" t="str">
        <x:f>IF(A165="","",IF(COUNTIFS('Overrides &amp; Renewals'!$B$6:$B$205,B165,'Overrides &amp; Renewals'!$C$6:$C$205,D165,'Overrides &amp; Renewals'!$O$6:$O$205,"CURRENT")&gt;0,"YES","NO"))</x:f>
      </x:c>
      <x:c r="O165" s="126" t="str">
        <x:f>IF(A165="","",IF(AND(G165="Yes",H165="Yes",I165="Yes",J165="Yes",OR(M165&gt;=1,N165="YES")),"ELIGIBLE - NATIONAL REVIEW", "HOLD"))</x:f>
      </x:c>
      <x:c r="P165" s="126" t="str">
        <x:f>IF(A165="","",IF(G165&lt;&gt;"Yes","Officer agreement",IF(H165&lt;&gt;"Yes","Anti-hazing acknowledgment",IF(I165&lt;&gt;"Yes","Safety acknowledgment",IF(J165&lt;&gt;"Yes","Privacy / access acknowledgment",IF(AND(M165&lt;1,N165&lt;&gt;"YES"),"Required training","Ready for National review"))))))</x:f>
      </x:c>
      <x:c r="Q165" s="114"/>
      <x:c r="R165" s="115"/>
      <x:c r="S165" s="134"/>
      <x:c r="T165" s="134"/>
      <x:c r="U165" s="117"/>
    </x:row>
    <x:row r="166">
      <x:c r="A166" s="114"/>
      <x:c r="B166" s="115"/>
      <x:c r="C166" s="115"/>
      <x:c r="D166" s="115"/>
      <x:c r="E166" s="115"/>
      <x:c r="F166" s="134"/>
      <x:c r="G166" s="115"/>
      <x:c r="H166" s="115"/>
      <x:c r="I166" s="115"/>
      <x:c r="J166" s="117"/>
      <x:c r="K166" s="126" t="str">
        <x:f>IF(A166="","",COUNTIFS('Role Requirements'!$A$6:$A$105,"All Officers",'Role Requirements'!$D$6:$D$105,"Yes")+COUNTIFS('Role Requirements'!$A$6:$A$105,D166,'Role Requirements'!$D$6:$D$105,"Yes"))</x:f>
      </x:c>
      <x:c r="L166" s="126" t="str">
        <x:f>IF(A166="","",SUMIFS('Completion Log'!$N$6:$N$505,'Completion Log'!$B$6:$B$505,B166,'Completion Log'!$D$6:$D$505,D166))</x:f>
      </x:c>
      <x:c r="M166" s="146" t="str">
        <x:f>IF(A166="","",IF(K166=0,0,MIN(1,L166/K166)))</x:f>
      </x:c>
      <x:c r="N166" s="126" t="str">
        <x:f>IF(A166="","",IF(COUNTIFS('Overrides &amp; Renewals'!$B$6:$B$205,B166,'Overrides &amp; Renewals'!$C$6:$C$205,D166,'Overrides &amp; Renewals'!$O$6:$O$205,"CURRENT")&gt;0,"YES","NO"))</x:f>
      </x:c>
      <x:c r="O166" s="126" t="str">
        <x:f>IF(A166="","",IF(AND(G166="Yes",H166="Yes",I166="Yes",J166="Yes",OR(M166&gt;=1,N166="YES")),"ELIGIBLE - NATIONAL REVIEW", "HOLD"))</x:f>
      </x:c>
      <x:c r="P166" s="126" t="str">
        <x:f>IF(A166="","",IF(G166&lt;&gt;"Yes","Officer agreement",IF(H166&lt;&gt;"Yes","Anti-hazing acknowledgment",IF(I166&lt;&gt;"Yes","Safety acknowledgment",IF(J166&lt;&gt;"Yes","Privacy / access acknowledgment",IF(AND(M166&lt;1,N166&lt;&gt;"YES"),"Required training","Ready for National review"))))))</x:f>
      </x:c>
      <x:c r="Q166" s="114"/>
      <x:c r="R166" s="115"/>
      <x:c r="S166" s="134"/>
      <x:c r="T166" s="134"/>
      <x:c r="U166" s="117"/>
    </x:row>
    <x:row r="167">
      <x:c r="A167" s="114"/>
      <x:c r="B167" s="115"/>
      <x:c r="C167" s="115"/>
      <x:c r="D167" s="115"/>
      <x:c r="E167" s="115"/>
      <x:c r="F167" s="134"/>
      <x:c r="G167" s="115"/>
      <x:c r="H167" s="115"/>
      <x:c r="I167" s="115"/>
      <x:c r="J167" s="117"/>
      <x:c r="K167" s="126" t="str">
        <x:f>IF(A167="","",COUNTIFS('Role Requirements'!$A$6:$A$105,"All Officers",'Role Requirements'!$D$6:$D$105,"Yes")+COUNTIFS('Role Requirements'!$A$6:$A$105,D167,'Role Requirements'!$D$6:$D$105,"Yes"))</x:f>
      </x:c>
      <x:c r="L167" s="126" t="str">
        <x:f>IF(A167="","",SUMIFS('Completion Log'!$N$6:$N$505,'Completion Log'!$B$6:$B$505,B167,'Completion Log'!$D$6:$D$505,D167))</x:f>
      </x:c>
      <x:c r="M167" s="146" t="str">
        <x:f>IF(A167="","",IF(K167=0,0,MIN(1,L167/K167)))</x:f>
      </x:c>
      <x:c r="N167" s="126" t="str">
        <x:f>IF(A167="","",IF(COUNTIFS('Overrides &amp; Renewals'!$B$6:$B$205,B167,'Overrides &amp; Renewals'!$C$6:$C$205,D167,'Overrides &amp; Renewals'!$O$6:$O$205,"CURRENT")&gt;0,"YES","NO"))</x:f>
      </x:c>
      <x:c r="O167" s="126" t="str">
        <x:f>IF(A167="","",IF(AND(G167="Yes",H167="Yes",I167="Yes",J167="Yes",OR(M167&gt;=1,N167="YES")),"ELIGIBLE - NATIONAL REVIEW", "HOLD"))</x:f>
      </x:c>
      <x:c r="P167" s="126" t="str">
        <x:f>IF(A167="","",IF(G167&lt;&gt;"Yes","Officer agreement",IF(H167&lt;&gt;"Yes","Anti-hazing acknowledgment",IF(I167&lt;&gt;"Yes","Safety acknowledgment",IF(J167&lt;&gt;"Yes","Privacy / access acknowledgment",IF(AND(M167&lt;1,N167&lt;&gt;"YES"),"Required training","Ready for National review"))))))</x:f>
      </x:c>
      <x:c r="Q167" s="114"/>
      <x:c r="R167" s="115"/>
      <x:c r="S167" s="134"/>
      <x:c r="T167" s="134"/>
      <x:c r="U167" s="117"/>
    </x:row>
    <x:row r="168">
      <x:c r="A168" s="114"/>
      <x:c r="B168" s="115"/>
      <x:c r="C168" s="115"/>
      <x:c r="D168" s="115"/>
      <x:c r="E168" s="115"/>
      <x:c r="F168" s="134"/>
      <x:c r="G168" s="115"/>
      <x:c r="H168" s="115"/>
      <x:c r="I168" s="115"/>
      <x:c r="J168" s="117"/>
      <x:c r="K168" s="126" t="str">
        <x:f>IF(A168="","",COUNTIFS('Role Requirements'!$A$6:$A$105,"All Officers",'Role Requirements'!$D$6:$D$105,"Yes")+COUNTIFS('Role Requirements'!$A$6:$A$105,D168,'Role Requirements'!$D$6:$D$105,"Yes"))</x:f>
      </x:c>
      <x:c r="L168" s="126" t="str">
        <x:f>IF(A168="","",SUMIFS('Completion Log'!$N$6:$N$505,'Completion Log'!$B$6:$B$505,B168,'Completion Log'!$D$6:$D$505,D168))</x:f>
      </x:c>
      <x:c r="M168" s="146" t="str">
        <x:f>IF(A168="","",IF(K168=0,0,MIN(1,L168/K168)))</x:f>
      </x:c>
      <x:c r="N168" s="126" t="str">
        <x:f>IF(A168="","",IF(COUNTIFS('Overrides &amp; Renewals'!$B$6:$B$205,B168,'Overrides &amp; Renewals'!$C$6:$C$205,D168,'Overrides &amp; Renewals'!$O$6:$O$205,"CURRENT")&gt;0,"YES","NO"))</x:f>
      </x:c>
      <x:c r="O168" s="126" t="str">
        <x:f>IF(A168="","",IF(AND(G168="Yes",H168="Yes",I168="Yes",J168="Yes",OR(M168&gt;=1,N168="YES")),"ELIGIBLE - NATIONAL REVIEW", "HOLD"))</x:f>
      </x:c>
      <x:c r="P168" s="126" t="str">
        <x:f>IF(A168="","",IF(G168&lt;&gt;"Yes","Officer agreement",IF(H168&lt;&gt;"Yes","Anti-hazing acknowledgment",IF(I168&lt;&gt;"Yes","Safety acknowledgment",IF(J168&lt;&gt;"Yes","Privacy / access acknowledgment",IF(AND(M168&lt;1,N168&lt;&gt;"YES"),"Required training","Ready for National review"))))))</x:f>
      </x:c>
      <x:c r="Q168" s="114"/>
      <x:c r="R168" s="115"/>
      <x:c r="S168" s="134"/>
      <x:c r="T168" s="134"/>
      <x:c r="U168" s="117"/>
    </x:row>
    <x:row r="169">
      <x:c r="A169" s="114"/>
      <x:c r="B169" s="115"/>
      <x:c r="C169" s="115"/>
      <x:c r="D169" s="115"/>
      <x:c r="E169" s="115"/>
      <x:c r="F169" s="134"/>
      <x:c r="G169" s="115"/>
      <x:c r="H169" s="115"/>
      <x:c r="I169" s="115"/>
      <x:c r="J169" s="117"/>
      <x:c r="K169" s="126" t="str">
        <x:f>IF(A169="","",COUNTIFS('Role Requirements'!$A$6:$A$105,"All Officers",'Role Requirements'!$D$6:$D$105,"Yes")+COUNTIFS('Role Requirements'!$A$6:$A$105,D169,'Role Requirements'!$D$6:$D$105,"Yes"))</x:f>
      </x:c>
      <x:c r="L169" s="126" t="str">
        <x:f>IF(A169="","",SUMIFS('Completion Log'!$N$6:$N$505,'Completion Log'!$B$6:$B$505,B169,'Completion Log'!$D$6:$D$505,D169))</x:f>
      </x:c>
      <x:c r="M169" s="146" t="str">
        <x:f>IF(A169="","",IF(K169=0,0,MIN(1,L169/K169)))</x:f>
      </x:c>
      <x:c r="N169" s="126" t="str">
        <x:f>IF(A169="","",IF(COUNTIFS('Overrides &amp; Renewals'!$B$6:$B$205,B169,'Overrides &amp; Renewals'!$C$6:$C$205,D169,'Overrides &amp; Renewals'!$O$6:$O$205,"CURRENT")&gt;0,"YES","NO"))</x:f>
      </x:c>
      <x:c r="O169" s="126" t="str">
        <x:f>IF(A169="","",IF(AND(G169="Yes",H169="Yes",I169="Yes",J169="Yes",OR(M169&gt;=1,N169="YES")),"ELIGIBLE - NATIONAL REVIEW", "HOLD"))</x:f>
      </x:c>
      <x:c r="P169" s="126" t="str">
        <x:f>IF(A169="","",IF(G169&lt;&gt;"Yes","Officer agreement",IF(H169&lt;&gt;"Yes","Anti-hazing acknowledgment",IF(I169&lt;&gt;"Yes","Safety acknowledgment",IF(J169&lt;&gt;"Yes","Privacy / access acknowledgment",IF(AND(M169&lt;1,N169&lt;&gt;"YES"),"Required training","Ready for National review"))))))</x:f>
      </x:c>
      <x:c r="Q169" s="114"/>
      <x:c r="R169" s="115"/>
      <x:c r="S169" s="134"/>
      <x:c r="T169" s="134"/>
      <x:c r="U169" s="117"/>
    </x:row>
    <x:row r="170">
      <x:c r="A170" s="114"/>
      <x:c r="B170" s="115"/>
      <x:c r="C170" s="115"/>
      <x:c r="D170" s="115"/>
      <x:c r="E170" s="115"/>
      <x:c r="F170" s="134"/>
      <x:c r="G170" s="115"/>
      <x:c r="H170" s="115"/>
      <x:c r="I170" s="115"/>
      <x:c r="J170" s="117"/>
      <x:c r="K170" s="126" t="str">
        <x:f>IF(A170="","",COUNTIFS('Role Requirements'!$A$6:$A$105,"All Officers",'Role Requirements'!$D$6:$D$105,"Yes")+COUNTIFS('Role Requirements'!$A$6:$A$105,D170,'Role Requirements'!$D$6:$D$105,"Yes"))</x:f>
      </x:c>
      <x:c r="L170" s="126" t="str">
        <x:f>IF(A170="","",SUMIFS('Completion Log'!$N$6:$N$505,'Completion Log'!$B$6:$B$505,B170,'Completion Log'!$D$6:$D$505,D170))</x:f>
      </x:c>
      <x:c r="M170" s="146" t="str">
        <x:f>IF(A170="","",IF(K170=0,0,MIN(1,L170/K170)))</x:f>
      </x:c>
      <x:c r="N170" s="126" t="str">
        <x:f>IF(A170="","",IF(COUNTIFS('Overrides &amp; Renewals'!$B$6:$B$205,B170,'Overrides &amp; Renewals'!$C$6:$C$205,D170,'Overrides &amp; Renewals'!$O$6:$O$205,"CURRENT")&gt;0,"YES","NO"))</x:f>
      </x:c>
      <x:c r="O170" s="126" t="str">
        <x:f>IF(A170="","",IF(AND(G170="Yes",H170="Yes",I170="Yes",J170="Yes",OR(M170&gt;=1,N170="YES")),"ELIGIBLE - NATIONAL REVIEW", "HOLD"))</x:f>
      </x:c>
      <x:c r="P170" s="126" t="str">
        <x:f>IF(A170="","",IF(G170&lt;&gt;"Yes","Officer agreement",IF(H170&lt;&gt;"Yes","Anti-hazing acknowledgment",IF(I170&lt;&gt;"Yes","Safety acknowledgment",IF(J170&lt;&gt;"Yes","Privacy / access acknowledgment",IF(AND(M170&lt;1,N170&lt;&gt;"YES"),"Required training","Ready for National review"))))))</x:f>
      </x:c>
      <x:c r="Q170" s="114"/>
      <x:c r="R170" s="115"/>
      <x:c r="S170" s="134"/>
      <x:c r="T170" s="134"/>
      <x:c r="U170" s="117"/>
    </x:row>
    <x:row r="171">
      <x:c r="A171" s="114"/>
      <x:c r="B171" s="115"/>
      <x:c r="C171" s="115"/>
      <x:c r="D171" s="115"/>
      <x:c r="E171" s="115"/>
      <x:c r="F171" s="134"/>
      <x:c r="G171" s="115"/>
      <x:c r="H171" s="115"/>
      <x:c r="I171" s="115"/>
      <x:c r="J171" s="117"/>
      <x:c r="K171" s="126" t="str">
        <x:f>IF(A171="","",COUNTIFS('Role Requirements'!$A$6:$A$105,"All Officers",'Role Requirements'!$D$6:$D$105,"Yes")+COUNTIFS('Role Requirements'!$A$6:$A$105,D171,'Role Requirements'!$D$6:$D$105,"Yes"))</x:f>
      </x:c>
      <x:c r="L171" s="126" t="str">
        <x:f>IF(A171="","",SUMIFS('Completion Log'!$N$6:$N$505,'Completion Log'!$B$6:$B$505,B171,'Completion Log'!$D$6:$D$505,D171))</x:f>
      </x:c>
      <x:c r="M171" s="146" t="str">
        <x:f>IF(A171="","",IF(K171=0,0,MIN(1,L171/K171)))</x:f>
      </x:c>
      <x:c r="N171" s="126" t="str">
        <x:f>IF(A171="","",IF(COUNTIFS('Overrides &amp; Renewals'!$B$6:$B$205,B171,'Overrides &amp; Renewals'!$C$6:$C$205,D171,'Overrides &amp; Renewals'!$O$6:$O$205,"CURRENT")&gt;0,"YES","NO"))</x:f>
      </x:c>
      <x:c r="O171" s="126" t="str">
        <x:f>IF(A171="","",IF(AND(G171="Yes",H171="Yes",I171="Yes",J171="Yes",OR(M171&gt;=1,N171="YES")),"ELIGIBLE - NATIONAL REVIEW", "HOLD"))</x:f>
      </x:c>
      <x:c r="P171" s="126" t="str">
        <x:f>IF(A171="","",IF(G171&lt;&gt;"Yes","Officer agreement",IF(H171&lt;&gt;"Yes","Anti-hazing acknowledgment",IF(I171&lt;&gt;"Yes","Safety acknowledgment",IF(J171&lt;&gt;"Yes","Privacy / access acknowledgment",IF(AND(M171&lt;1,N171&lt;&gt;"YES"),"Required training","Ready for National review"))))))</x:f>
      </x:c>
      <x:c r="Q171" s="114"/>
      <x:c r="R171" s="115"/>
      <x:c r="S171" s="134"/>
      <x:c r="T171" s="134"/>
      <x:c r="U171" s="117"/>
    </x:row>
    <x:row r="172">
      <x:c r="A172" s="114"/>
      <x:c r="B172" s="115"/>
      <x:c r="C172" s="115"/>
      <x:c r="D172" s="115"/>
      <x:c r="E172" s="115"/>
      <x:c r="F172" s="134"/>
      <x:c r="G172" s="115"/>
      <x:c r="H172" s="115"/>
      <x:c r="I172" s="115"/>
      <x:c r="J172" s="117"/>
      <x:c r="K172" s="126" t="str">
        <x:f>IF(A172="","",COUNTIFS('Role Requirements'!$A$6:$A$105,"All Officers",'Role Requirements'!$D$6:$D$105,"Yes")+COUNTIFS('Role Requirements'!$A$6:$A$105,D172,'Role Requirements'!$D$6:$D$105,"Yes"))</x:f>
      </x:c>
      <x:c r="L172" s="126" t="str">
        <x:f>IF(A172="","",SUMIFS('Completion Log'!$N$6:$N$505,'Completion Log'!$B$6:$B$505,B172,'Completion Log'!$D$6:$D$505,D172))</x:f>
      </x:c>
      <x:c r="M172" s="146" t="str">
        <x:f>IF(A172="","",IF(K172=0,0,MIN(1,L172/K172)))</x:f>
      </x:c>
      <x:c r="N172" s="126" t="str">
        <x:f>IF(A172="","",IF(COUNTIFS('Overrides &amp; Renewals'!$B$6:$B$205,B172,'Overrides &amp; Renewals'!$C$6:$C$205,D172,'Overrides &amp; Renewals'!$O$6:$O$205,"CURRENT")&gt;0,"YES","NO"))</x:f>
      </x:c>
      <x:c r="O172" s="126" t="str">
        <x:f>IF(A172="","",IF(AND(G172="Yes",H172="Yes",I172="Yes",J172="Yes",OR(M172&gt;=1,N172="YES")),"ELIGIBLE - NATIONAL REVIEW", "HOLD"))</x:f>
      </x:c>
      <x:c r="P172" s="126" t="str">
        <x:f>IF(A172="","",IF(G172&lt;&gt;"Yes","Officer agreement",IF(H172&lt;&gt;"Yes","Anti-hazing acknowledgment",IF(I172&lt;&gt;"Yes","Safety acknowledgment",IF(J172&lt;&gt;"Yes","Privacy / access acknowledgment",IF(AND(M172&lt;1,N172&lt;&gt;"YES"),"Required training","Ready for National review"))))))</x:f>
      </x:c>
      <x:c r="Q172" s="114"/>
      <x:c r="R172" s="115"/>
      <x:c r="S172" s="134"/>
      <x:c r="T172" s="134"/>
      <x:c r="U172" s="117"/>
    </x:row>
    <x:row r="173">
      <x:c r="A173" s="114"/>
      <x:c r="B173" s="115"/>
      <x:c r="C173" s="115"/>
      <x:c r="D173" s="115"/>
      <x:c r="E173" s="115"/>
      <x:c r="F173" s="134"/>
      <x:c r="G173" s="115"/>
      <x:c r="H173" s="115"/>
      <x:c r="I173" s="115"/>
      <x:c r="J173" s="117"/>
      <x:c r="K173" s="126" t="str">
        <x:f>IF(A173="","",COUNTIFS('Role Requirements'!$A$6:$A$105,"All Officers",'Role Requirements'!$D$6:$D$105,"Yes")+COUNTIFS('Role Requirements'!$A$6:$A$105,D173,'Role Requirements'!$D$6:$D$105,"Yes"))</x:f>
      </x:c>
      <x:c r="L173" s="126" t="str">
        <x:f>IF(A173="","",SUMIFS('Completion Log'!$N$6:$N$505,'Completion Log'!$B$6:$B$505,B173,'Completion Log'!$D$6:$D$505,D173))</x:f>
      </x:c>
      <x:c r="M173" s="146" t="str">
        <x:f>IF(A173="","",IF(K173=0,0,MIN(1,L173/K173)))</x:f>
      </x:c>
      <x:c r="N173" s="126" t="str">
        <x:f>IF(A173="","",IF(COUNTIFS('Overrides &amp; Renewals'!$B$6:$B$205,B173,'Overrides &amp; Renewals'!$C$6:$C$205,D173,'Overrides &amp; Renewals'!$O$6:$O$205,"CURRENT")&gt;0,"YES","NO"))</x:f>
      </x:c>
      <x:c r="O173" s="126" t="str">
        <x:f>IF(A173="","",IF(AND(G173="Yes",H173="Yes",I173="Yes",J173="Yes",OR(M173&gt;=1,N173="YES")),"ELIGIBLE - NATIONAL REVIEW", "HOLD"))</x:f>
      </x:c>
      <x:c r="P173" s="126" t="str">
        <x:f>IF(A173="","",IF(G173&lt;&gt;"Yes","Officer agreement",IF(H173&lt;&gt;"Yes","Anti-hazing acknowledgment",IF(I173&lt;&gt;"Yes","Safety acknowledgment",IF(J173&lt;&gt;"Yes","Privacy / access acknowledgment",IF(AND(M173&lt;1,N173&lt;&gt;"YES"),"Required training","Ready for National review"))))))</x:f>
      </x:c>
      <x:c r="Q173" s="114"/>
      <x:c r="R173" s="115"/>
      <x:c r="S173" s="134"/>
      <x:c r="T173" s="134"/>
      <x:c r="U173" s="117"/>
    </x:row>
    <x:row r="174">
      <x:c r="A174" s="114"/>
      <x:c r="B174" s="115"/>
      <x:c r="C174" s="115"/>
      <x:c r="D174" s="115"/>
      <x:c r="E174" s="115"/>
      <x:c r="F174" s="134"/>
      <x:c r="G174" s="115"/>
      <x:c r="H174" s="115"/>
      <x:c r="I174" s="115"/>
      <x:c r="J174" s="117"/>
      <x:c r="K174" s="126" t="str">
        <x:f>IF(A174="","",COUNTIFS('Role Requirements'!$A$6:$A$105,"All Officers",'Role Requirements'!$D$6:$D$105,"Yes")+COUNTIFS('Role Requirements'!$A$6:$A$105,D174,'Role Requirements'!$D$6:$D$105,"Yes"))</x:f>
      </x:c>
      <x:c r="L174" s="126" t="str">
        <x:f>IF(A174="","",SUMIFS('Completion Log'!$N$6:$N$505,'Completion Log'!$B$6:$B$505,B174,'Completion Log'!$D$6:$D$505,D174))</x:f>
      </x:c>
      <x:c r="M174" s="146" t="str">
        <x:f>IF(A174="","",IF(K174=0,0,MIN(1,L174/K174)))</x:f>
      </x:c>
      <x:c r="N174" s="126" t="str">
        <x:f>IF(A174="","",IF(COUNTIFS('Overrides &amp; Renewals'!$B$6:$B$205,B174,'Overrides &amp; Renewals'!$C$6:$C$205,D174,'Overrides &amp; Renewals'!$O$6:$O$205,"CURRENT")&gt;0,"YES","NO"))</x:f>
      </x:c>
      <x:c r="O174" s="126" t="str">
        <x:f>IF(A174="","",IF(AND(G174="Yes",H174="Yes",I174="Yes",J174="Yes",OR(M174&gt;=1,N174="YES")),"ELIGIBLE - NATIONAL REVIEW", "HOLD"))</x:f>
      </x:c>
      <x:c r="P174" s="126" t="str">
        <x:f>IF(A174="","",IF(G174&lt;&gt;"Yes","Officer agreement",IF(H174&lt;&gt;"Yes","Anti-hazing acknowledgment",IF(I174&lt;&gt;"Yes","Safety acknowledgment",IF(J174&lt;&gt;"Yes","Privacy / access acknowledgment",IF(AND(M174&lt;1,N174&lt;&gt;"YES"),"Required training","Ready for National review"))))))</x:f>
      </x:c>
      <x:c r="Q174" s="114"/>
      <x:c r="R174" s="115"/>
      <x:c r="S174" s="134"/>
      <x:c r="T174" s="134"/>
      <x:c r="U174" s="117"/>
    </x:row>
    <x:row r="175">
      <x:c r="A175" s="114"/>
      <x:c r="B175" s="115"/>
      <x:c r="C175" s="115"/>
      <x:c r="D175" s="115"/>
      <x:c r="E175" s="115"/>
      <x:c r="F175" s="134"/>
      <x:c r="G175" s="115"/>
      <x:c r="H175" s="115"/>
      <x:c r="I175" s="115"/>
      <x:c r="J175" s="117"/>
      <x:c r="K175" s="126" t="str">
        <x:f>IF(A175="","",COUNTIFS('Role Requirements'!$A$6:$A$105,"All Officers",'Role Requirements'!$D$6:$D$105,"Yes")+COUNTIFS('Role Requirements'!$A$6:$A$105,D175,'Role Requirements'!$D$6:$D$105,"Yes"))</x:f>
      </x:c>
      <x:c r="L175" s="126" t="str">
        <x:f>IF(A175="","",SUMIFS('Completion Log'!$N$6:$N$505,'Completion Log'!$B$6:$B$505,B175,'Completion Log'!$D$6:$D$505,D175))</x:f>
      </x:c>
      <x:c r="M175" s="146" t="str">
        <x:f>IF(A175="","",IF(K175=0,0,MIN(1,L175/K175)))</x:f>
      </x:c>
      <x:c r="N175" s="126" t="str">
        <x:f>IF(A175="","",IF(COUNTIFS('Overrides &amp; Renewals'!$B$6:$B$205,B175,'Overrides &amp; Renewals'!$C$6:$C$205,D175,'Overrides &amp; Renewals'!$O$6:$O$205,"CURRENT")&gt;0,"YES","NO"))</x:f>
      </x:c>
      <x:c r="O175" s="126" t="str">
        <x:f>IF(A175="","",IF(AND(G175="Yes",H175="Yes",I175="Yes",J175="Yes",OR(M175&gt;=1,N175="YES")),"ELIGIBLE - NATIONAL REVIEW", "HOLD"))</x:f>
      </x:c>
      <x:c r="P175" s="126" t="str">
        <x:f>IF(A175="","",IF(G175&lt;&gt;"Yes","Officer agreement",IF(H175&lt;&gt;"Yes","Anti-hazing acknowledgment",IF(I175&lt;&gt;"Yes","Safety acknowledgment",IF(J175&lt;&gt;"Yes","Privacy / access acknowledgment",IF(AND(M175&lt;1,N175&lt;&gt;"YES"),"Required training","Ready for National review"))))))</x:f>
      </x:c>
      <x:c r="Q175" s="114"/>
      <x:c r="R175" s="115"/>
      <x:c r="S175" s="134"/>
      <x:c r="T175" s="134"/>
      <x:c r="U175" s="117"/>
    </x:row>
    <x:row r="176">
      <x:c r="A176" s="114"/>
      <x:c r="B176" s="115"/>
      <x:c r="C176" s="115"/>
      <x:c r="D176" s="115"/>
      <x:c r="E176" s="115"/>
      <x:c r="F176" s="134"/>
      <x:c r="G176" s="115"/>
      <x:c r="H176" s="115"/>
      <x:c r="I176" s="115"/>
      <x:c r="J176" s="117"/>
      <x:c r="K176" s="126" t="str">
        <x:f>IF(A176="","",COUNTIFS('Role Requirements'!$A$6:$A$105,"All Officers",'Role Requirements'!$D$6:$D$105,"Yes")+COUNTIFS('Role Requirements'!$A$6:$A$105,D176,'Role Requirements'!$D$6:$D$105,"Yes"))</x:f>
      </x:c>
      <x:c r="L176" s="126" t="str">
        <x:f>IF(A176="","",SUMIFS('Completion Log'!$N$6:$N$505,'Completion Log'!$B$6:$B$505,B176,'Completion Log'!$D$6:$D$505,D176))</x:f>
      </x:c>
      <x:c r="M176" s="146" t="str">
        <x:f>IF(A176="","",IF(K176=0,0,MIN(1,L176/K176)))</x:f>
      </x:c>
      <x:c r="N176" s="126" t="str">
        <x:f>IF(A176="","",IF(COUNTIFS('Overrides &amp; Renewals'!$B$6:$B$205,B176,'Overrides &amp; Renewals'!$C$6:$C$205,D176,'Overrides &amp; Renewals'!$O$6:$O$205,"CURRENT")&gt;0,"YES","NO"))</x:f>
      </x:c>
      <x:c r="O176" s="126" t="str">
        <x:f>IF(A176="","",IF(AND(G176="Yes",H176="Yes",I176="Yes",J176="Yes",OR(M176&gt;=1,N176="YES")),"ELIGIBLE - NATIONAL REVIEW", "HOLD"))</x:f>
      </x:c>
      <x:c r="P176" s="126" t="str">
        <x:f>IF(A176="","",IF(G176&lt;&gt;"Yes","Officer agreement",IF(H176&lt;&gt;"Yes","Anti-hazing acknowledgment",IF(I176&lt;&gt;"Yes","Safety acknowledgment",IF(J176&lt;&gt;"Yes","Privacy / access acknowledgment",IF(AND(M176&lt;1,N176&lt;&gt;"YES"),"Required training","Ready for National review"))))))</x:f>
      </x:c>
      <x:c r="Q176" s="114"/>
      <x:c r="R176" s="115"/>
      <x:c r="S176" s="134"/>
      <x:c r="T176" s="134"/>
      <x:c r="U176" s="117"/>
    </x:row>
    <x:row r="177">
      <x:c r="A177" s="114"/>
      <x:c r="B177" s="115"/>
      <x:c r="C177" s="115"/>
      <x:c r="D177" s="115"/>
      <x:c r="E177" s="115"/>
      <x:c r="F177" s="134"/>
      <x:c r="G177" s="115"/>
      <x:c r="H177" s="115"/>
      <x:c r="I177" s="115"/>
      <x:c r="J177" s="117"/>
      <x:c r="K177" s="126" t="str">
        <x:f>IF(A177="","",COUNTIFS('Role Requirements'!$A$6:$A$105,"All Officers",'Role Requirements'!$D$6:$D$105,"Yes")+COUNTIFS('Role Requirements'!$A$6:$A$105,D177,'Role Requirements'!$D$6:$D$105,"Yes"))</x:f>
      </x:c>
      <x:c r="L177" s="126" t="str">
        <x:f>IF(A177="","",SUMIFS('Completion Log'!$N$6:$N$505,'Completion Log'!$B$6:$B$505,B177,'Completion Log'!$D$6:$D$505,D177))</x:f>
      </x:c>
      <x:c r="M177" s="146" t="str">
        <x:f>IF(A177="","",IF(K177=0,0,MIN(1,L177/K177)))</x:f>
      </x:c>
      <x:c r="N177" s="126" t="str">
        <x:f>IF(A177="","",IF(COUNTIFS('Overrides &amp; Renewals'!$B$6:$B$205,B177,'Overrides &amp; Renewals'!$C$6:$C$205,D177,'Overrides &amp; Renewals'!$O$6:$O$205,"CURRENT")&gt;0,"YES","NO"))</x:f>
      </x:c>
      <x:c r="O177" s="126" t="str">
        <x:f>IF(A177="","",IF(AND(G177="Yes",H177="Yes",I177="Yes",J177="Yes",OR(M177&gt;=1,N177="YES")),"ELIGIBLE - NATIONAL REVIEW", "HOLD"))</x:f>
      </x:c>
      <x:c r="P177" s="126" t="str">
        <x:f>IF(A177="","",IF(G177&lt;&gt;"Yes","Officer agreement",IF(H177&lt;&gt;"Yes","Anti-hazing acknowledgment",IF(I177&lt;&gt;"Yes","Safety acknowledgment",IF(J177&lt;&gt;"Yes","Privacy / access acknowledgment",IF(AND(M177&lt;1,N177&lt;&gt;"YES"),"Required training","Ready for National review"))))))</x:f>
      </x:c>
      <x:c r="Q177" s="114"/>
      <x:c r="R177" s="115"/>
      <x:c r="S177" s="134"/>
      <x:c r="T177" s="134"/>
      <x:c r="U177" s="117"/>
    </x:row>
    <x:row r="178">
      <x:c r="A178" s="114"/>
      <x:c r="B178" s="115"/>
      <x:c r="C178" s="115"/>
      <x:c r="D178" s="115"/>
      <x:c r="E178" s="115"/>
      <x:c r="F178" s="134"/>
      <x:c r="G178" s="115"/>
      <x:c r="H178" s="115"/>
      <x:c r="I178" s="115"/>
      <x:c r="J178" s="117"/>
      <x:c r="K178" s="126" t="str">
        <x:f>IF(A178="","",COUNTIFS('Role Requirements'!$A$6:$A$105,"All Officers",'Role Requirements'!$D$6:$D$105,"Yes")+COUNTIFS('Role Requirements'!$A$6:$A$105,D178,'Role Requirements'!$D$6:$D$105,"Yes"))</x:f>
      </x:c>
      <x:c r="L178" s="126" t="str">
        <x:f>IF(A178="","",SUMIFS('Completion Log'!$N$6:$N$505,'Completion Log'!$B$6:$B$505,B178,'Completion Log'!$D$6:$D$505,D178))</x:f>
      </x:c>
      <x:c r="M178" s="146" t="str">
        <x:f>IF(A178="","",IF(K178=0,0,MIN(1,L178/K178)))</x:f>
      </x:c>
      <x:c r="N178" s="126" t="str">
        <x:f>IF(A178="","",IF(COUNTIFS('Overrides &amp; Renewals'!$B$6:$B$205,B178,'Overrides &amp; Renewals'!$C$6:$C$205,D178,'Overrides &amp; Renewals'!$O$6:$O$205,"CURRENT")&gt;0,"YES","NO"))</x:f>
      </x:c>
      <x:c r="O178" s="126" t="str">
        <x:f>IF(A178="","",IF(AND(G178="Yes",H178="Yes",I178="Yes",J178="Yes",OR(M178&gt;=1,N178="YES")),"ELIGIBLE - NATIONAL REVIEW", "HOLD"))</x:f>
      </x:c>
      <x:c r="P178" s="126" t="str">
        <x:f>IF(A178="","",IF(G178&lt;&gt;"Yes","Officer agreement",IF(H178&lt;&gt;"Yes","Anti-hazing acknowledgment",IF(I178&lt;&gt;"Yes","Safety acknowledgment",IF(J178&lt;&gt;"Yes","Privacy / access acknowledgment",IF(AND(M178&lt;1,N178&lt;&gt;"YES"),"Required training","Ready for National review"))))))</x:f>
      </x:c>
      <x:c r="Q178" s="114"/>
      <x:c r="R178" s="115"/>
      <x:c r="S178" s="134"/>
      <x:c r="T178" s="134"/>
      <x:c r="U178" s="117"/>
    </x:row>
    <x:row r="179">
      <x:c r="A179" s="114"/>
      <x:c r="B179" s="115"/>
      <x:c r="C179" s="115"/>
      <x:c r="D179" s="115"/>
      <x:c r="E179" s="115"/>
      <x:c r="F179" s="134"/>
      <x:c r="G179" s="115"/>
      <x:c r="H179" s="115"/>
      <x:c r="I179" s="115"/>
      <x:c r="J179" s="117"/>
      <x:c r="K179" s="126" t="str">
        <x:f>IF(A179="","",COUNTIFS('Role Requirements'!$A$6:$A$105,"All Officers",'Role Requirements'!$D$6:$D$105,"Yes")+COUNTIFS('Role Requirements'!$A$6:$A$105,D179,'Role Requirements'!$D$6:$D$105,"Yes"))</x:f>
      </x:c>
      <x:c r="L179" s="126" t="str">
        <x:f>IF(A179="","",SUMIFS('Completion Log'!$N$6:$N$505,'Completion Log'!$B$6:$B$505,B179,'Completion Log'!$D$6:$D$505,D179))</x:f>
      </x:c>
      <x:c r="M179" s="146" t="str">
        <x:f>IF(A179="","",IF(K179=0,0,MIN(1,L179/K179)))</x:f>
      </x:c>
      <x:c r="N179" s="126" t="str">
        <x:f>IF(A179="","",IF(COUNTIFS('Overrides &amp; Renewals'!$B$6:$B$205,B179,'Overrides &amp; Renewals'!$C$6:$C$205,D179,'Overrides &amp; Renewals'!$O$6:$O$205,"CURRENT")&gt;0,"YES","NO"))</x:f>
      </x:c>
      <x:c r="O179" s="126" t="str">
        <x:f>IF(A179="","",IF(AND(G179="Yes",H179="Yes",I179="Yes",J179="Yes",OR(M179&gt;=1,N179="YES")),"ELIGIBLE - NATIONAL REVIEW", "HOLD"))</x:f>
      </x:c>
      <x:c r="P179" s="126" t="str">
        <x:f>IF(A179="","",IF(G179&lt;&gt;"Yes","Officer agreement",IF(H179&lt;&gt;"Yes","Anti-hazing acknowledgment",IF(I179&lt;&gt;"Yes","Safety acknowledgment",IF(J179&lt;&gt;"Yes","Privacy / access acknowledgment",IF(AND(M179&lt;1,N179&lt;&gt;"YES"),"Required training","Ready for National review"))))))</x:f>
      </x:c>
      <x:c r="Q179" s="114"/>
      <x:c r="R179" s="115"/>
      <x:c r="S179" s="134"/>
      <x:c r="T179" s="134"/>
      <x:c r="U179" s="117"/>
    </x:row>
    <x:row r="180">
      <x:c r="A180" s="114"/>
      <x:c r="B180" s="115"/>
      <x:c r="C180" s="115"/>
      <x:c r="D180" s="115"/>
      <x:c r="E180" s="115"/>
      <x:c r="F180" s="134"/>
      <x:c r="G180" s="115"/>
      <x:c r="H180" s="115"/>
      <x:c r="I180" s="115"/>
      <x:c r="J180" s="117"/>
      <x:c r="K180" s="126" t="str">
        <x:f>IF(A180="","",COUNTIFS('Role Requirements'!$A$6:$A$105,"All Officers",'Role Requirements'!$D$6:$D$105,"Yes")+COUNTIFS('Role Requirements'!$A$6:$A$105,D180,'Role Requirements'!$D$6:$D$105,"Yes"))</x:f>
      </x:c>
      <x:c r="L180" s="126" t="str">
        <x:f>IF(A180="","",SUMIFS('Completion Log'!$N$6:$N$505,'Completion Log'!$B$6:$B$505,B180,'Completion Log'!$D$6:$D$505,D180))</x:f>
      </x:c>
      <x:c r="M180" s="146" t="str">
        <x:f>IF(A180="","",IF(K180=0,0,MIN(1,L180/K180)))</x:f>
      </x:c>
      <x:c r="N180" s="126" t="str">
        <x:f>IF(A180="","",IF(COUNTIFS('Overrides &amp; Renewals'!$B$6:$B$205,B180,'Overrides &amp; Renewals'!$C$6:$C$205,D180,'Overrides &amp; Renewals'!$O$6:$O$205,"CURRENT")&gt;0,"YES","NO"))</x:f>
      </x:c>
      <x:c r="O180" s="126" t="str">
        <x:f>IF(A180="","",IF(AND(G180="Yes",H180="Yes",I180="Yes",J180="Yes",OR(M180&gt;=1,N180="YES")),"ELIGIBLE - NATIONAL REVIEW", "HOLD"))</x:f>
      </x:c>
      <x:c r="P180" s="126" t="str">
        <x:f>IF(A180="","",IF(G180&lt;&gt;"Yes","Officer agreement",IF(H180&lt;&gt;"Yes","Anti-hazing acknowledgment",IF(I180&lt;&gt;"Yes","Safety acknowledgment",IF(J180&lt;&gt;"Yes","Privacy / access acknowledgment",IF(AND(M180&lt;1,N180&lt;&gt;"YES"),"Required training","Ready for National review"))))))</x:f>
      </x:c>
      <x:c r="Q180" s="114"/>
      <x:c r="R180" s="115"/>
      <x:c r="S180" s="134"/>
      <x:c r="T180" s="134"/>
      <x:c r="U180" s="117"/>
    </x:row>
    <x:row r="181">
      <x:c r="A181" s="114"/>
      <x:c r="B181" s="115"/>
      <x:c r="C181" s="115"/>
      <x:c r="D181" s="115"/>
      <x:c r="E181" s="115"/>
      <x:c r="F181" s="134"/>
      <x:c r="G181" s="115"/>
      <x:c r="H181" s="115"/>
      <x:c r="I181" s="115"/>
      <x:c r="J181" s="117"/>
      <x:c r="K181" s="126" t="str">
        <x:f>IF(A181="","",COUNTIFS('Role Requirements'!$A$6:$A$105,"All Officers",'Role Requirements'!$D$6:$D$105,"Yes")+COUNTIFS('Role Requirements'!$A$6:$A$105,D181,'Role Requirements'!$D$6:$D$105,"Yes"))</x:f>
      </x:c>
      <x:c r="L181" s="126" t="str">
        <x:f>IF(A181="","",SUMIFS('Completion Log'!$N$6:$N$505,'Completion Log'!$B$6:$B$505,B181,'Completion Log'!$D$6:$D$505,D181))</x:f>
      </x:c>
      <x:c r="M181" s="146" t="str">
        <x:f>IF(A181="","",IF(K181=0,0,MIN(1,L181/K181)))</x:f>
      </x:c>
      <x:c r="N181" s="126" t="str">
        <x:f>IF(A181="","",IF(COUNTIFS('Overrides &amp; Renewals'!$B$6:$B$205,B181,'Overrides &amp; Renewals'!$C$6:$C$205,D181,'Overrides &amp; Renewals'!$O$6:$O$205,"CURRENT")&gt;0,"YES","NO"))</x:f>
      </x:c>
      <x:c r="O181" s="126" t="str">
        <x:f>IF(A181="","",IF(AND(G181="Yes",H181="Yes",I181="Yes",J181="Yes",OR(M181&gt;=1,N181="YES")),"ELIGIBLE - NATIONAL REVIEW", "HOLD"))</x:f>
      </x:c>
      <x:c r="P181" s="126" t="str">
        <x:f>IF(A181="","",IF(G181&lt;&gt;"Yes","Officer agreement",IF(H181&lt;&gt;"Yes","Anti-hazing acknowledgment",IF(I181&lt;&gt;"Yes","Safety acknowledgment",IF(J181&lt;&gt;"Yes","Privacy / access acknowledgment",IF(AND(M181&lt;1,N181&lt;&gt;"YES"),"Required training","Ready for National review"))))))</x:f>
      </x:c>
      <x:c r="Q181" s="114"/>
      <x:c r="R181" s="115"/>
      <x:c r="S181" s="134"/>
      <x:c r="T181" s="134"/>
      <x:c r="U181" s="117"/>
    </x:row>
    <x:row r="182">
      <x:c r="A182" s="114"/>
      <x:c r="B182" s="115"/>
      <x:c r="C182" s="115"/>
      <x:c r="D182" s="115"/>
      <x:c r="E182" s="115"/>
      <x:c r="F182" s="134"/>
      <x:c r="G182" s="115"/>
      <x:c r="H182" s="115"/>
      <x:c r="I182" s="115"/>
      <x:c r="J182" s="117"/>
      <x:c r="K182" s="126" t="str">
        <x:f>IF(A182="","",COUNTIFS('Role Requirements'!$A$6:$A$105,"All Officers",'Role Requirements'!$D$6:$D$105,"Yes")+COUNTIFS('Role Requirements'!$A$6:$A$105,D182,'Role Requirements'!$D$6:$D$105,"Yes"))</x:f>
      </x:c>
      <x:c r="L182" s="126" t="str">
        <x:f>IF(A182="","",SUMIFS('Completion Log'!$N$6:$N$505,'Completion Log'!$B$6:$B$505,B182,'Completion Log'!$D$6:$D$505,D182))</x:f>
      </x:c>
      <x:c r="M182" s="146" t="str">
        <x:f>IF(A182="","",IF(K182=0,0,MIN(1,L182/K182)))</x:f>
      </x:c>
      <x:c r="N182" s="126" t="str">
        <x:f>IF(A182="","",IF(COUNTIFS('Overrides &amp; Renewals'!$B$6:$B$205,B182,'Overrides &amp; Renewals'!$C$6:$C$205,D182,'Overrides &amp; Renewals'!$O$6:$O$205,"CURRENT")&gt;0,"YES","NO"))</x:f>
      </x:c>
      <x:c r="O182" s="126" t="str">
        <x:f>IF(A182="","",IF(AND(G182="Yes",H182="Yes",I182="Yes",J182="Yes",OR(M182&gt;=1,N182="YES")),"ELIGIBLE - NATIONAL REVIEW", "HOLD"))</x:f>
      </x:c>
      <x:c r="P182" s="126" t="str">
        <x:f>IF(A182="","",IF(G182&lt;&gt;"Yes","Officer agreement",IF(H182&lt;&gt;"Yes","Anti-hazing acknowledgment",IF(I182&lt;&gt;"Yes","Safety acknowledgment",IF(J182&lt;&gt;"Yes","Privacy / access acknowledgment",IF(AND(M182&lt;1,N182&lt;&gt;"YES"),"Required training","Ready for National review"))))))</x:f>
      </x:c>
      <x:c r="Q182" s="114"/>
      <x:c r="R182" s="115"/>
      <x:c r="S182" s="134"/>
      <x:c r="T182" s="134"/>
      <x:c r="U182" s="117"/>
    </x:row>
    <x:row r="183">
      <x:c r="A183" s="114"/>
      <x:c r="B183" s="115"/>
      <x:c r="C183" s="115"/>
      <x:c r="D183" s="115"/>
      <x:c r="E183" s="115"/>
      <x:c r="F183" s="134"/>
      <x:c r="G183" s="115"/>
      <x:c r="H183" s="115"/>
      <x:c r="I183" s="115"/>
      <x:c r="J183" s="117"/>
      <x:c r="K183" s="126" t="str">
        <x:f>IF(A183="","",COUNTIFS('Role Requirements'!$A$6:$A$105,"All Officers",'Role Requirements'!$D$6:$D$105,"Yes")+COUNTIFS('Role Requirements'!$A$6:$A$105,D183,'Role Requirements'!$D$6:$D$105,"Yes"))</x:f>
      </x:c>
      <x:c r="L183" s="126" t="str">
        <x:f>IF(A183="","",SUMIFS('Completion Log'!$N$6:$N$505,'Completion Log'!$B$6:$B$505,B183,'Completion Log'!$D$6:$D$505,D183))</x:f>
      </x:c>
      <x:c r="M183" s="146" t="str">
        <x:f>IF(A183="","",IF(K183=0,0,MIN(1,L183/K183)))</x:f>
      </x:c>
      <x:c r="N183" s="126" t="str">
        <x:f>IF(A183="","",IF(COUNTIFS('Overrides &amp; Renewals'!$B$6:$B$205,B183,'Overrides &amp; Renewals'!$C$6:$C$205,D183,'Overrides &amp; Renewals'!$O$6:$O$205,"CURRENT")&gt;0,"YES","NO"))</x:f>
      </x:c>
      <x:c r="O183" s="126" t="str">
        <x:f>IF(A183="","",IF(AND(G183="Yes",H183="Yes",I183="Yes",J183="Yes",OR(M183&gt;=1,N183="YES")),"ELIGIBLE - NATIONAL REVIEW", "HOLD"))</x:f>
      </x:c>
      <x:c r="P183" s="126" t="str">
        <x:f>IF(A183="","",IF(G183&lt;&gt;"Yes","Officer agreement",IF(H183&lt;&gt;"Yes","Anti-hazing acknowledgment",IF(I183&lt;&gt;"Yes","Safety acknowledgment",IF(J183&lt;&gt;"Yes","Privacy / access acknowledgment",IF(AND(M183&lt;1,N183&lt;&gt;"YES"),"Required training","Ready for National review"))))))</x:f>
      </x:c>
      <x:c r="Q183" s="114"/>
      <x:c r="R183" s="115"/>
      <x:c r="S183" s="134"/>
      <x:c r="T183" s="134"/>
      <x:c r="U183" s="117"/>
    </x:row>
    <x:row r="184">
      <x:c r="A184" s="114"/>
      <x:c r="B184" s="115"/>
      <x:c r="C184" s="115"/>
      <x:c r="D184" s="115"/>
      <x:c r="E184" s="115"/>
      <x:c r="F184" s="134"/>
      <x:c r="G184" s="115"/>
      <x:c r="H184" s="115"/>
      <x:c r="I184" s="115"/>
      <x:c r="J184" s="117"/>
      <x:c r="K184" s="126" t="str">
        <x:f>IF(A184="","",COUNTIFS('Role Requirements'!$A$6:$A$105,"All Officers",'Role Requirements'!$D$6:$D$105,"Yes")+COUNTIFS('Role Requirements'!$A$6:$A$105,D184,'Role Requirements'!$D$6:$D$105,"Yes"))</x:f>
      </x:c>
      <x:c r="L184" s="126" t="str">
        <x:f>IF(A184="","",SUMIFS('Completion Log'!$N$6:$N$505,'Completion Log'!$B$6:$B$505,B184,'Completion Log'!$D$6:$D$505,D184))</x:f>
      </x:c>
      <x:c r="M184" s="146" t="str">
        <x:f>IF(A184="","",IF(K184=0,0,MIN(1,L184/K184)))</x:f>
      </x:c>
      <x:c r="N184" s="126" t="str">
        <x:f>IF(A184="","",IF(COUNTIFS('Overrides &amp; Renewals'!$B$6:$B$205,B184,'Overrides &amp; Renewals'!$C$6:$C$205,D184,'Overrides &amp; Renewals'!$O$6:$O$205,"CURRENT")&gt;0,"YES","NO"))</x:f>
      </x:c>
      <x:c r="O184" s="126" t="str">
        <x:f>IF(A184="","",IF(AND(G184="Yes",H184="Yes",I184="Yes",J184="Yes",OR(M184&gt;=1,N184="YES")),"ELIGIBLE - NATIONAL REVIEW", "HOLD"))</x:f>
      </x:c>
      <x:c r="P184" s="126" t="str">
        <x:f>IF(A184="","",IF(G184&lt;&gt;"Yes","Officer agreement",IF(H184&lt;&gt;"Yes","Anti-hazing acknowledgment",IF(I184&lt;&gt;"Yes","Safety acknowledgment",IF(J184&lt;&gt;"Yes","Privacy / access acknowledgment",IF(AND(M184&lt;1,N184&lt;&gt;"YES"),"Required training","Ready for National review"))))))</x:f>
      </x:c>
      <x:c r="Q184" s="114"/>
      <x:c r="R184" s="115"/>
      <x:c r="S184" s="134"/>
      <x:c r="T184" s="134"/>
      <x:c r="U184" s="117"/>
    </x:row>
    <x:row r="185">
      <x:c r="A185" s="114"/>
      <x:c r="B185" s="115"/>
      <x:c r="C185" s="115"/>
      <x:c r="D185" s="115"/>
      <x:c r="E185" s="115"/>
      <x:c r="F185" s="134"/>
      <x:c r="G185" s="115"/>
      <x:c r="H185" s="115"/>
      <x:c r="I185" s="115"/>
      <x:c r="J185" s="117"/>
      <x:c r="K185" s="126" t="str">
        <x:f>IF(A185="","",COUNTIFS('Role Requirements'!$A$6:$A$105,"All Officers",'Role Requirements'!$D$6:$D$105,"Yes")+COUNTIFS('Role Requirements'!$A$6:$A$105,D185,'Role Requirements'!$D$6:$D$105,"Yes"))</x:f>
      </x:c>
      <x:c r="L185" s="126" t="str">
        <x:f>IF(A185="","",SUMIFS('Completion Log'!$N$6:$N$505,'Completion Log'!$B$6:$B$505,B185,'Completion Log'!$D$6:$D$505,D185))</x:f>
      </x:c>
      <x:c r="M185" s="146" t="str">
        <x:f>IF(A185="","",IF(K185=0,0,MIN(1,L185/K185)))</x:f>
      </x:c>
      <x:c r="N185" s="126" t="str">
        <x:f>IF(A185="","",IF(COUNTIFS('Overrides &amp; Renewals'!$B$6:$B$205,B185,'Overrides &amp; Renewals'!$C$6:$C$205,D185,'Overrides &amp; Renewals'!$O$6:$O$205,"CURRENT")&gt;0,"YES","NO"))</x:f>
      </x:c>
      <x:c r="O185" s="126" t="str">
        <x:f>IF(A185="","",IF(AND(G185="Yes",H185="Yes",I185="Yes",J185="Yes",OR(M185&gt;=1,N185="YES")),"ELIGIBLE - NATIONAL REVIEW", "HOLD"))</x:f>
      </x:c>
      <x:c r="P185" s="126" t="str">
        <x:f>IF(A185="","",IF(G185&lt;&gt;"Yes","Officer agreement",IF(H185&lt;&gt;"Yes","Anti-hazing acknowledgment",IF(I185&lt;&gt;"Yes","Safety acknowledgment",IF(J185&lt;&gt;"Yes","Privacy / access acknowledgment",IF(AND(M185&lt;1,N185&lt;&gt;"YES"),"Required training","Ready for National review"))))))</x:f>
      </x:c>
      <x:c r="Q185" s="114"/>
      <x:c r="R185" s="115"/>
      <x:c r="S185" s="134"/>
      <x:c r="T185" s="134"/>
      <x:c r="U185" s="117"/>
    </x:row>
    <x:row r="186">
      <x:c r="A186" s="114"/>
      <x:c r="B186" s="115"/>
      <x:c r="C186" s="115"/>
      <x:c r="D186" s="115"/>
      <x:c r="E186" s="115"/>
      <x:c r="F186" s="134"/>
      <x:c r="G186" s="115"/>
      <x:c r="H186" s="115"/>
      <x:c r="I186" s="115"/>
      <x:c r="J186" s="117"/>
      <x:c r="K186" s="126" t="str">
        <x:f>IF(A186="","",COUNTIFS('Role Requirements'!$A$6:$A$105,"All Officers",'Role Requirements'!$D$6:$D$105,"Yes")+COUNTIFS('Role Requirements'!$A$6:$A$105,D186,'Role Requirements'!$D$6:$D$105,"Yes"))</x:f>
      </x:c>
      <x:c r="L186" s="126" t="str">
        <x:f>IF(A186="","",SUMIFS('Completion Log'!$N$6:$N$505,'Completion Log'!$B$6:$B$505,B186,'Completion Log'!$D$6:$D$505,D186))</x:f>
      </x:c>
      <x:c r="M186" s="146" t="str">
        <x:f>IF(A186="","",IF(K186=0,0,MIN(1,L186/K186)))</x:f>
      </x:c>
      <x:c r="N186" s="126" t="str">
        <x:f>IF(A186="","",IF(COUNTIFS('Overrides &amp; Renewals'!$B$6:$B$205,B186,'Overrides &amp; Renewals'!$C$6:$C$205,D186,'Overrides &amp; Renewals'!$O$6:$O$205,"CURRENT")&gt;0,"YES","NO"))</x:f>
      </x:c>
      <x:c r="O186" s="126" t="str">
        <x:f>IF(A186="","",IF(AND(G186="Yes",H186="Yes",I186="Yes",J186="Yes",OR(M186&gt;=1,N186="YES")),"ELIGIBLE - NATIONAL REVIEW", "HOLD"))</x:f>
      </x:c>
      <x:c r="P186" s="126" t="str">
        <x:f>IF(A186="","",IF(G186&lt;&gt;"Yes","Officer agreement",IF(H186&lt;&gt;"Yes","Anti-hazing acknowledgment",IF(I186&lt;&gt;"Yes","Safety acknowledgment",IF(J186&lt;&gt;"Yes","Privacy / access acknowledgment",IF(AND(M186&lt;1,N186&lt;&gt;"YES"),"Required training","Ready for National review"))))))</x:f>
      </x:c>
      <x:c r="Q186" s="114"/>
      <x:c r="R186" s="115"/>
      <x:c r="S186" s="134"/>
      <x:c r="T186" s="134"/>
      <x:c r="U186" s="117"/>
    </x:row>
    <x:row r="187">
      <x:c r="A187" s="114"/>
      <x:c r="B187" s="115"/>
      <x:c r="C187" s="115"/>
      <x:c r="D187" s="115"/>
      <x:c r="E187" s="115"/>
      <x:c r="F187" s="134"/>
      <x:c r="G187" s="115"/>
      <x:c r="H187" s="115"/>
      <x:c r="I187" s="115"/>
      <x:c r="J187" s="117"/>
      <x:c r="K187" s="126" t="str">
        <x:f>IF(A187="","",COUNTIFS('Role Requirements'!$A$6:$A$105,"All Officers",'Role Requirements'!$D$6:$D$105,"Yes")+COUNTIFS('Role Requirements'!$A$6:$A$105,D187,'Role Requirements'!$D$6:$D$105,"Yes"))</x:f>
      </x:c>
      <x:c r="L187" s="126" t="str">
        <x:f>IF(A187="","",SUMIFS('Completion Log'!$N$6:$N$505,'Completion Log'!$B$6:$B$505,B187,'Completion Log'!$D$6:$D$505,D187))</x:f>
      </x:c>
      <x:c r="M187" s="146" t="str">
        <x:f>IF(A187="","",IF(K187=0,0,MIN(1,L187/K187)))</x:f>
      </x:c>
      <x:c r="N187" s="126" t="str">
        <x:f>IF(A187="","",IF(COUNTIFS('Overrides &amp; Renewals'!$B$6:$B$205,B187,'Overrides &amp; Renewals'!$C$6:$C$205,D187,'Overrides &amp; Renewals'!$O$6:$O$205,"CURRENT")&gt;0,"YES","NO"))</x:f>
      </x:c>
      <x:c r="O187" s="126" t="str">
        <x:f>IF(A187="","",IF(AND(G187="Yes",H187="Yes",I187="Yes",J187="Yes",OR(M187&gt;=1,N187="YES")),"ELIGIBLE - NATIONAL REVIEW", "HOLD"))</x:f>
      </x:c>
      <x:c r="P187" s="126" t="str">
        <x:f>IF(A187="","",IF(G187&lt;&gt;"Yes","Officer agreement",IF(H187&lt;&gt;"Yes","Anti-hazing acknowledgment",IF(I187&lt;&gt;"Yes","Safety acknowledgment",IF(J187&lt;&gt;"Yes","Privacy / access acknowledgment",IF(AND(M187&lt;1,N187&lt;&gt;"YES"),"Required training","Ready for National review"))))))</x:f>
      </x:c>
      <x:c r="Q187" s="114"/>
      <x:c r="R187" s="115"/>
      <x:c r="S187" s="134"/>
      <x:c r="T187" s="134"/>
      <x:c r="U187" s="117"/>
    </x:row>
    <x:row r="188">
      <x:c r="A188" s="114"/>
      <x:c r="B188" s="115"/>
      <x:c r="C188" s="115"/>
      <x:c r="D188" s="115"/>
      <x:c r="E188" s="115"/>
      <x:c r="F188" s="134"/>
      <x:c r="G188" s="115"/>
      <x:c r="H188" s="115"/>
      <x:c r="I188" s="115"/>
      <x:c r="J188" s="117"/>
      <x:c r="K188" s="126" t="str">
        <x:f>IF(A188="","",COUNTIFS('Role Requirements'!$A$6:$A$105,"All Officers",'Role Requirements'!$D$6:$D$105,"Yes")+COUNTIFS('Role Requirements'!$A$6:$A$105,D188,'Role Requirements'!$D$6:$D$105,"Yes"))</x:f>
      </x:c>
      <x:c r="L188" s="126" t="str">
        <x:f>IF(A188="","",SUMIFS('Completion Log'!$N$6:$N$505,'Completion Log'!$B$6:$B$505,B188,'Completion Log'!$D$6:$D$505,D188))</x:f>
      </x:c>
      <x:c r="M188" s="146" t="str">
        <x:f>IF(A188="","",IF(K188=0,0,MIN(1,L188/K188)))</x:f>
      </x:c>
      <x:c r="N188" s="126" t="str">
        <x:f>IF(A188="","",IF(COUNTIFS('Overrides &amp; Renewals'!$B$6:$B$205,B188,'Overrides &amp; Renewals'!$C$6:$C$205,D188,'Overrides &amp; Renewals'!$O$6:$O$205,"CURRENT")&gt;0,"YES","NO"))</x:f>
      </x:c>
      <x:c r="O188" s="126" t="str">
        <x:f>IF(A188="","",IF(AND(G188="Yes",H188="Yes",I188="Yes",J188="Yes",OR(M188&gt;=1,N188="YES")),"ELIGIBLE - NATIONAL REVIEW", "HOLD"))</x:f>
      </x:c>
      <x:c r="P188" s="126" t="str">
        <x:f>IF(A188="","",IF(G188&lt;&gt;"Yes","Officer agreement",IF(H188&lt;&gt;"Yes","Anti-hazing acknowledgment",IF(I188&lt;&gt;"Yes","Safety acknowledgment",IF(J188&lt;&gt;"Yes","Privacy / access acknowledgment",IF(AND(M188&lt;1,N188&lt;&gt;"YES"),"Required training","Ready for National review"))))))</x:f>
      </x:c>
      <x:c r="Q188" s="114"/>
      <x:c r="R188" s="115"/>
      <x:c r="S188" s="134"/>
      <x:c r="T188" s="134"/>
      <x:c r="U188" s="117"/>
    </x:row>
    <x:row r="189">
      <x:c r="A189" s="114"/>
      <x:c r="B189" s="115"/>
      <x:c r="C189" s="115"/>
      <x:c r="D189" s="115"/>
      <x:c r="E189" s="115"/>
      <x:c r="F189" s="134"/>
      <x:c r="G189" s="115"/>
      <x:c r="H189" s="115"/>
      <x:c r="I189" s="115"/>
      <x:c r="J189" s="117"/>
      <x:c r="K189" s="126" t="str">
        <x:f>IF(A189="","",COUNTIFS('Role Requirements'!$A$6:$A$105,"All Officers",'Role Requirements'!$D$6:$D$105,"Yes")+COUNTIFS('Role Requirements'!$A$6:$A$105,D189,'Role Requirements'!$D$6:$D$105,"Yes"))</x:f>
      </x:c>
      <x:c r="L189" s="126" t="str">
        <x:f>IF(A189="","",SUMIFS('Completion Log'!$N$6:$N$505,'Completion Log'!$B$6:$B$505,B189,'Completion Log'!$D$6:$D$505,D189))</x:f>
      </x:c>
      <x:c r="M189" s="146" t="str">
        <x:f>IF(A189="","",IF(K189=0,0,MIN(1,L189/K189)))</x:f>
      </x:c>
      <x:c r="N189" s="126" t="str">
        <x:f>IF(A189="","",IF(COUNTIFS('Overrides &amp; Renewals'!$B$6:$B$205,B189,'Overrides &amp; Renewals'!$C$6:$C$205,D189,'Overrides &amp; Renewals'!$O$6:$O$205,"CURRENT")&gt;0,"YES","NO"))</x:f>
      </x:c>
      <x:c r="O189" s="126" t="str">
        <x:f>IF(A189="","",IF(AND(G189="Yes",H189="Yes",I189="Yes",J189="Yes",OR(M189&gt;=1,N189="YES")),"ELIGIBLE - NATIONAL REVIEW", "HOLD"))</x:f>
      </x:c>
      <x:c r="P189" s="126" t="str">
        <x:f>IF(A189="","",IF(G189&lt;&gt;"Yes","Officer agreement",IF(H189&lt;&gt;"Yes","Anti-hazing acknowledgment",IF(I189&lt;&gt;"Yes","Safety acknowledgment",IF(J189&lt;&gt;"Yes","Privacy / access acknowledgment",IF(AND(M189&lt;1,N189&lt;&gt;"YES"),"Required training","Ready for National review"))))))</x:f>
      </x:c>
      <x:c r="Q189" s="114"/>
      <x:c r="R189" s="115"/>
      <x:c r="S189" s="134"/>
      <x:c r="T189" s="134"/>
      <x:c r="U189" s="117"/>
    </x:row>
    <x:row r="190">
      <x:c r="A190" s="114"/>
      <x:c r="B190" s="115"/>
      <x:c r="C190" s="115"/>
      <x:c r="D190" s="115"/>
      <x:c r="E190" s="115"/>
      <x:c r="F190" s="134"/>
      <x:c r="G190" s="115"/>
      <x:c r="H190" s="115"/>
      <x:c r="I190" s="115"/>
      <x:c r="J190" s="117"/>
      <x:c r="K190" s="126" t="str">
        <x:f>IF(A190="","",COUNTIFS('Role Requirements'!$A$6:$A$105,"All Officers",'Role Requirements'!$D$6:$D$105,"Yes")+COUNTIFS('Role Requirements'!$A$6:$A$105,D190,'Role Requirements'!$D$6:$D$105,"Yes"))</x:f>
      </x:c>
      <x:c r="L190" s="126" t="str">
        <x:f>IF(A190="","",SUMIFS('Completion Log'!$N$6:$N$505,'Completion Log'!$B$6:$B$505,B190,'Completion Log'!$D$6:$D$505,D190))</x:f>
      </x:c>
      <x:c r="M190" s="146" t="str">
        <x:f>IF(A190="","",IF(K190=0,0,MIN(1,L190/K190)))</x:f>
      </x:c>
      <x:c r="N190" s="126" t="str">
        <x:f>IF(A190="","",IF(COUNTIFS('Overrides &amp; Renewals'!$B$6:$B$205,B190,'Overrides &amp; Renewals'!$C$6:$C$205,D190,'Overrides &amp; Renewals'!$O$6:$O$205,"CURRENT")&gt;0,"YES","NO"))</x:f>
      </x:c>
      <x:c r="O190" s="126" t="str">
        <x:f>IF(A190="","",IF(AND(G190="Yes",H190="Yes",I190="Yes",J190="Yes",OR(M190&gt;=1,N190="YES")),"ELIGIBLE - NATIONAL REVIEW", "HOLD"))</x:f>
      </x:c>
      <x:c r="P190" s="126" t="str">
        <x:f>IF(A190="","",IF(G190&lt;&gt;"Yes","Officer agreement",IF(H190&lt;&gt;"Yes","Anti-hazing acknowledgment",IF(I190&lt;&gt;"Yes","Safety acknowledgment",IF(J190&lt;&gt;"Yes","Privacy / access acknowledgment",IF(AND(M190&lt;1,N190&lt;&gt;"YES"),"Required training","Ready for National review"))))))</x:f>
      </x:c>
      <x:c r="Q190" s="114"/>
      <x:c r="R190" s="115"/>
      <x:c r="S190" s="134"/>
      <x:c r="T190" s="134"/>
      <x:c r="U190" s="117"/>
    </x:row>
    <x:row r="191">
      <x:c r="A191" s="114"/>
      <x:c r="B191" s="115"/>
      <x:c r="C191" s="115"/>
      <x:c r="D191" s="115"/>
      <x:c r="E191" s="115"/>
      <x:c r="F191" s="134"/>
      <x:c r="G191" s="115"/>
      <x:c r="H191" s="115"/>
      <x:c r="I191" s="115"/>
      <x:c r="J191" s="117"/>
      <x:c r="K191" s="126" t="str">
        <x:f>IF(A191="","",COUNTIFS('Role Requirements'!$A$6:$A$105,"All Officers",'Role Requirements'!$D$6:$D$105,"Yes")+COUNTIFS('Role Requirements'!$A$6:$A$105,D191,'Role Requirements'!$D$6:$D$105,"Yes"))</x:f>
      </x:c>
      <x:c r="L191" s="126" t="str">
        <x:f>IF(A191="","",SUMIFS('Completion Log'!$N$6:$N$505,'Completion Log'!$B$6:$B$505,B191,'Completion Log'!$D$6:$D$505,D191))</x:f>
      </x:c>
      <x:c r="M191" s="146" t="str">
        <x:f>IF(A191="","",IF(K191=0,0,MIN(1,L191/K191)))</x:f>
      </x:c>
      <x:c r="N191" s="126" t="str">
        <x:f>IF(A191="","",IF(COUNTIFS('Overrides &amp; Renewals'!$B$6:$B$205,B191,'Overrides &amp; Renewals'!$C$6:$C$205,D191,'Overrides &amp; Renewals'!$O$6:$O$205,"CURRENT")&gt;0,"YES","NO"))</x:f>
      </x:c>
      <x:c r="O191" s="126" t="str">
        <x:f>IF(A191="","",IF(AND(G191="Yes",H191="Yes",I191="Yes",J191="Yes",OR(M191&gt;=1,N191="YES")),"ELIGIBLE - NATIONAL REVIEW", "HOLD"))</x:f>
      </x:c>
      <x:c r="P191" s="126" t="str">
        <x:f>IF(A191="","",IF(G191&lt;&gt;"Yes","Officer agreement",IF(H191&lt;&gt;"Yes","Anti-hazing acknowledgment",IF(I191&lt;&gt;"Yes","Safety acknowledgment",IF(J191&lt;&gt;"Yes","Privacy / access acknowledgment",IF(AND(M191&lt;1,N191&lt;&gt;"YES"),"Required training","Ready for National review"))))))</x:f>
      </x:c>
      <x:c r="Q191" s="114"/>
      <x:c r="R191" s="115"/>
      <x:c r="S191" s="134"/>
      <x:c r="T191" s="134"/>
      <x:c r="U191" s="117"/>
    </x:row>
    <x:row r="192">
      <x:c r="A192" s="114"/>
      <x:c r="B192" s="115"/>
      <x:c r="C192" s="115"/>
      <x:c r="D192" s="115"/>
      <x:c r="E192" s="115"/>
      <x:c r="F192" s="134"/>
      <x:c r="G192" s="115"/>
      <x:c r="H192" s="115"/>
      <x:c r="I192" s="115"/>
      <x:c r="J192" s="117"/>
      <x:c r="K192" s="126" t="str">
        <x:f>IF(A192="","",COUNTIFS('Role Requirements'!$A$6:$A$105,"All Officers",'Role Requirements'!$D$6:$D$105,"Yes")+COUNTIFS('Role Requirements'!$A$6:$A$105,D192,'Role Requirements'!$D$6:$D$105,"Yes"))</x:f>
      </x:c>
      <x:c r="L192" s="126" t="str">
        <x:f>IF(A192="","",SUMIFS('Completion Log'!$N$6:$N$505,'Completion Log'!$B$6:$B$505,B192,'Completion Log'!$D$6:$D$505,D192))</x:f>
      </x:c>
      <x:c r="M192" s="146" t="str">
        <x:f>IF(A192="","",IF(K192=0,0,MIN(1,L192/K192)))</x:f>
      </x:c>
      <x:c r="N192" s="126" t="str">
        <x:f>IF(A192="","",IF(COUNTIFS('Overrides &amp; Renewals'!$B$6:$B$205,B192,'Overrides &amp; Renewals'!$C$6:$C$205,D192,'Overrides &amp; Renewals'!$O$6:$O$205,"CURRENT")&gt;0,"YES","NO"))</x:f>
      </x:c>
      <x:c r="O192" s="126" t="str">
        <x:f>IF(A192="","",IF(AND(G192="Yes",H192="Yes",I192="Yes",J192="Yes",OR(M192&gt;=1,N192="YES")),"ELIGIBLE - NATIONAL REVIEW", "HOLD"))</x:f>
      </x:c>
      <x:c r="P192" s="126" t="str">
        <x:f>IF(A192="","",IF(G192&lt;&gt;"Yes","Officer agreement",IF(H192&lt;&gt;"Yes","Anti-hazing acknowledgment",IF(I192&lt;&gt;"Yes","Safety acknowledgment",IF(J192&lt;&gt;"Yes","Privacy / access acknowledgment",IF(AND(M192&lt;1,N192&lt;&gt;"YES"),"Required training","Ready for National review"))))))</x:f>
      </x:c>
      <x:c r="Q192" s="114"/>
      <x:c r="R192" s="115"/>
      <x:c r="S192" s="134"/>
      <x:c r="T192" s="134"/>
      <x:c r="U192" s="117"/>
    </x:row>
    <x:row r="193">
      <x:c r="A193" s="114"/>
      <x:c r="B193" s="115"/>
      <x:c r="C193" s="115"/>
      <x:c r="D193" s="115"/>
      <x:c r="E193" s="115"/>
      <x:c r="F193" s="134"/>
      <x:c r="G193" s="115"/>
      <x:c r="H193" s="115"/>
      <x:c r="I193" s="115"/>
      <x:c r="J193" s="117"/>
      <x:c r="K193" s="126" t="str">
        <x:f>IF(A193="","",COUNTIFS('Role Requirements'!$A$6:$A$105,"All Officers",'Role Requirements'!$D$6:$D$105,"Yes")+COUNTIFS('Role Requirements'!$A$6:$A$105,D193,'Role Requirements'!$D$6:$D$105,"Yes"))</x:f>
      </x:c>
      <x:c r="L193" s="126" t="str">
        <x:f>IF(A193="","",SUMIFS('Completion Log'!$N$6:$N$505,'Completion Log'!$B$6:$B$505,B193,'Completion Log'!$D$6:$D$505,D193))</x:f>
      </x:c>
      <x:c r="M193" s="146" t="str">
        <x:f>IF(A193="","",IF(K193=0,0,MIN(1,L193/K193)))</x:f>
      </x:c>
      <x:c r="N193" s="126" t="str">
        <x:f>IF(A193="","",IF(COUNTIFS('Overrides &amp; Renewals'!$B$6:$B$205,B193,'Overrides &amp; Renewals'!$C$6:$C$205,D193,'Overrides &amp; Renewals'!$O$6:$O$205,"CURRENT")&gt;0,"YES","NO"))</x:f>
      </x:c>
      <x:c r="O193" s="126" t="str">
        <x:f>IF(A193="","",IF(AND(G193="Yes",H193="Yes",I193="Yes",J193="Yes",OR(M193&gt;=1,N193="YES")),"ELIGIBLE - NATIONAL REVIEW", "HOLD"))</x:f>
      </x:c>
      <x:c r="P193" s="126" t="str">
        <x:f>IF(A193="","",IF(G193&lt;&gt;"Yes","Officer agreement",IF(H193&lt;&gt;"Yes","Anti-hazing acknowledgment",IF(I193&lt;&gt;"Yes","Safety acknowledgment",IF(J193&lt;&gt;"Yes","Privacy / access acknowledgment",IF(AND(M193&lt;1,N193&lt;&gt;"YES"),"Required training","Ready for National review"))))))</x:f>
      </x:c>
      <x:c r="Q193" s="114"/>
      <x:c r="R193" s="115"/>
      <x:c r="S193" s="134"/>
      <x:c r="T193" s="134"/>
      <x:c r="U193" s="117"/>
    </x:row>
    <x:row r="194">
      <x:c r="A194" s="114"/>
      <x:c r="B194" s="115"/>
      <x:c r="C194" s="115"/>
      <x:c r="D194" s="115"/>
      <x:c r="E194" s="115"/>
      <x:c r="F194" s="134"/>
      <x:c r="G194" s="115"/>
      <x:c r="H194" s="115"/>
      <x:c r="I194" s="115"/>
      <x:c r="J194" s="117"/>
      <x:c r="K194" s="126" t="str">
        <x:f>IF(A194="","",COUNTIFS('Role Requirements'!$A$6:$A$105,"All Officers",'Role Requirements'!$D$6:$D$105,"Yes")+COUNTIFS('Role Requirements'!$A$6:$A$105,D194,'Role Requirements'!$D$6:$D$105,"Yes"))</x:f>
      </x:c>
      <x:c r="L194" s="126" t="str">
        <x:f>IF(A194="","",SUMIFS('Completion Log'!$N$6:$N$505,'Completion Log'!$B$6:$B$505,B194,'Completion Log'!$D$6:$D$505,D194))</x:f>
      </x:c>
      <x:c r="M194" s="146" t="str">
        <x:f>IF(A194="","",IF(K194=0,0,MIN(1,L194/K194)))</x:f>
      </x:c>
      <x:c r="N194" s="126" t="str">
        <x:f>IF(A194="","",IF(COUNTIFS('Overrides &amp; Renewals'!$B$6:$B$205,B194,'Overrides &amp; Renewals'!$C$6:$C$205,D194,'Overrides &amp; Renewals'!$O$6:$O$205,"CURRENT")&gt;0,"YES","NO"))</x:f>
      </x:c>
      <x:c r="O194" s="126" t="str">
        <x:f>IF(A194="","",IF(AND(G194="Yes",H194="Yes",I194="Yes",J194="Yes",OR(M194&gt;=1,N194="YES")),"ELIGIBLE - NATIONAL REVIEW", "HOLD"))</x:f>
      </x:c>
      <x:c r="P194" s="126" t="str">
        <x:f>IF(A194="","",IF(G194&lt;&gt;"Yes","Officer agreement",IF(H194&lt;&gt;"Yes","Anti-hazing acknowledgment",IF(I194&lt;&gt;"Yes","Safety acknowledgment",IF(J194&lt;&gt;"Yes","Privacy / access acknowledgment",IF(AND(M194&lt;1,N194&lt;&gt;"YES"),"Required training","Ready for National review"))))))</x:f>
      </x:c>
      <x:c r="Q194" s="114"/>
      <x:c r="R194" s="115"/>
      <x:c r="S194" s="134"/>
      <x:c r="T194" s="134"/>
      <x:c r="U194" s="117"/>
    </x:row>
    <x:row r="195">
      <x:c r="A195" s="114"/>
      <x:c r="B195" s="115"/>
      <x:c r="C195" s="115"/>
      <x:c r="D195" s="115"/>
      <x:c r="E195" s="115"/>
      <x:c r="F195" s="134"/>
      <x:c r="G195" s="115"/>
      <x:c r="H195" s="115"/>
      <x:c r="I195" s="115"/>
      <x:c r="J195" s="117"/>
      <x:c r="K195" s="126" t="str">
        <x:f>IF(A195="","",COUNTIFS('Role Requirements'!$A$6:$A$105,"All Officers",'Role Requirements'!$D$6:$D$105,"Yes")+COUNTIFS('Role Requirements'!$A$6:$A$105,D195,'Role Requirements'!$D$6:$D$105,"Yes"))</x:f>
      </x:c>
      <x:c r="L195" s="126" t="str">
        <x:f>IF(A195="","",SUMIFS('Completion Log'!$N$6:$N$505,'Completion Log'!$B$6:$B$505,B195,'Completion Log'!$D$6:$D$505,D195))</x:f>
      </x:c>
      <x:c r="M195" s="146" t="str">
        <x:f>IF(A195="","",IF(K195=0,0,MIN(1,L195/K195)))</x:f>
      </x:c>
      <x:c r="N195" s="126" t="str">
        <x:f>IF(A195="","",IF(COUNTIFS('Overrides &amp; Renewals'!$B$6:$B$205,B195,'Overrides &amp; Renewals'!$C$6:$C$205,D195,'Overrides &amp; Renewals'!$O$6:$O$205,"CURRENT")&gt;0,"YES","NO"))</x:f>
      </x:c>
      <x:c r="O195" s="126" t="str">
        <x:f>IF(A195="","",IF(AND(G195="Yes",H195="Yes",I195="Yes",J195="Yes",OR(M195&gt;=1,N195="YES")),"ELIGIBLE - NATIONAL REVIEW", "HOLD"))</x:f>
      </x:c>
      <x:c r="P195" s="126" t="str">
        <x:f>IF(A195="","",IF(G195&lt;&gt;"Yes","Officer agreement",IF(H195&lt;&gt;"Yes","Anti-hazing acknowledgment",IF(I195&lt;&gt;"Yes","Safety acknowledgment",IF(J195&lt;&gt;"Yes","Privacy / access acknowledgment",IF(AND(M195&lt;1,N195&lt;&gt;"YES"),"Required training","Ready for National review"))))))</x:f>
      </x:c>
      <x:c r="Q195" s="114"/>
      <x:c r="R195" s="115"/>
      <x:c r="S195" s="134"/>
      <x:c r="T195" s="134"/>
      <x:c r="U195" s="117"/>
    </x:row>
    <x:row r="196">
      <x:c r="A196" s="114"/>
      <x:c r="B196" s="115"/>
      <x:c r="C196" s="115"/>
      <x:c r="D196" s="115"/>
      <x:c r="E196" s="115"/>
      <x:c r="F196" s="134"/>
      <x:c r="G196" s="115"/>
      <x:c r="H196" s="115"/>
      <x:c r="I196" s="115"/>
      <x:c r="J196" s="117"/>
      <x:c r="K196" s="126" t="str">
        <x:f>IF(A196="","",COUNTIFS('Role Requirements'!$A$6:$A$105,"All Officers",'Role Requirements'!$D$6:$D$105,"Yes")+COUNTIFS('Role Requirements'!$A$6:$A$105,D196,'Role Requirements'!$D$6:$D$105,"Yes"))</x:f>
      </x:c>
      <x:c r="L196" s="126" t="str">
        <x:f>IF(A196="","",SUMIFS('Completion Log'!$N$6:$N$505,'Completion Log'!$B$6:$B$505,B196,'Completion Log'!$D$6:$D$505,D196))</x:f>
      </x:c>
      <x:c r="M196" s="146" t="str">
        <x:f>IF(A196="","",IF(K196=0,0,MIN(1,L196/K196)))</x:f>
      </x:c>
      <x:c r="N196" s="126" t="str">
        <x:f>IF(A196="","",IF(COUNTIFS('Overrides &amp; Renewals'!$B$6:$B$205,B196,'Overrides &amp; Renewals'!$C$6:$C$205,D196,'Overrides &amp; Renewals'!$O$6:$O$205,"CURRENT")&gt;0,"YES","NO"))</x:f>
      </x:c>
      <x:c r="O196" s="126" t="str">
        <x:f>IF(A196="","",IF(AND(G196="Yes",H196="Yes",I196="Yes",J196="Yes",OR(M196&gt;=1,N196="YES")),"ELIGIBLE - NATIONAL REVIEW", "HOLD"))</x:f>
      </x:c>
      <x:c r="P196" s="126" t="str">
        <x:f>IF(A196="","",IF(G196&lt;&gt;"Yes","Officer agreement",IF(H196&lt;&gt;"Yes","Anti-hazing acknowledgment",IF(I196&lt;&gt;"Yes","Safety acknowledgment",IF(J196&lt;&gt;"Yes","Privacy / access acknowledgment",IF(AND(M196&lt;1,N196&lt;&gt;"YES"),"Required training","Ready for National review"))))))</x:f>
      </x:c>
      <x:c r="Q196" s="114"/>
      <x:c r="R196" s="115"/>
      <x:c r="S196" s="134"/>
      <x:c r="T196" s="134"/>
      <x:c r="U196" s="117"/>
    </x:row>
    <x:row r="197">
      <x:c r="A197" s="114"/>
      <x:c r="B197" s="115"/>
      <x:c r="C197" s="115"/>
      <x:c r="D197" s="115"/>
      <x:c r="E197" s="115"/>
      <x:c r="F197" s="134"/>
      <x:c r="G197" s="115"/>
      <x:c r="H197" s="115"/>
      <x:c r="I197" s="115"/>
      <x:c r="J197" s="117"/>
      <x:c r="K197" s="126" t="str">
        <x:f>IF(A197="","",COUNTIFS('Role Requirements'!$A$6:$A$105,"All Officers",'Role Requirements'!$D$6:$D$105,"Yes")+COUNTIFS('Role Requirements'!$A$6:$A$105,D197,'Role Requirements'!$D$6:$D$105,"Yes"))</x:f>
      </x:c>
      <x:c r="L197" s="126" t="str">
        <x:f>IF(A197="","",SUMIFS('Completion Log'!$N$6:$N$505,'Completion Log'!$B$6:$B$505,B197,'Completion Log'!$D$6:$D$505,D197))</x:f>
      </x:c>
      <x:c r="M197" s="146" t="str">
        <x:f>IF(A197="","",IF(K197=0,0,MIN(1,L197/K197)))</x:f>
      </x:c>
      <x:c r="N197" s="126" t="str">
        <x:f>IF(A197="","",IF(COUNTIFS('Overrides &amp; Renewals'!$B$6:$B$205,B197,'Overrides &amp; Renewals'!$C$6:$C$205,D197,'Overrides &amp; Renewals'!$O$6:$O$205,"CURRENT")&gt;0,"YES","NO"))</x:f>
      </x:c>
      <x:c r="O197" s="126" t="str">
        <x:f>IF(A197="","",IF(AND(G197="Yes",H197="Yes",I197="Yes",J197="Yes",OR(M197&gt;=1,N197="YES")),"ELIGIBLE - NATIONAL REVIEW", "HOLD"))</x:f>
      </x:c>
      <x:c r="P197" s="126" t="str">
        <x:f>IF(A197="","",IF(G197&lt;&gt;"Yes","Officer agreement",IF(H197&lt;&gt;"Yes","Anti-hazing acknowledgment",IF(I197&lt;&gt;"Yes","Safety acknowledgment",IF(J197&lt;&gt;"Yes","Privacy / access acknowledgment",IF(AND(M197&lt;1,N197&lt;&gt;"YES"),"Required training","Ready for National review"))))))</x:f>
      </x:c>
      <x:c r="Q197" s="114"/>
      <x:c r="R197" s="115"/>
      <x:c r="S197" s="134"/>
      <x:c r="T197" s="134"/>
      <x:c r="U197" s="117"/>
    </x:row>
    <x:row r="198">
      <x:c r="A198" s="114"/>
      <x:c r="B198" s="115"/>
      <x:c r="C198" s="115"/>
      <x:c r="D198" s="115"/>
      <x:c r="E198" s="115"/>
      <x:c r="F198" s="134"/>
      <x:c r="G198" s="115"/>
      <x:c r="H198" s="115"/>
      <x:c r="I198" s="115"/>
      <x:c r="J198" s="117"/>
      <x:c r="K198" s="126" t="str">
        <x:f>IF(A198="","",COUNTIFS('Role Requirements'!$A$6:$A$105,"All Officers",'Role Requirements'!$D$6:$D$105,"Yes")+COUNTIFS('Role Requirements'!$A$6:$A$105,D198,'Role Requirements'!$D$6:$D$105,"Yes"))</x:f>
      </x:c>
      <x:c r="L198" s="126" t="str">
        <x:f>IF(A198="","",SUMIFS('Completion Log'!$N$6:$N$505,'Completion Log'!$B$6:$B$505,B198,'Completion Log'!$D$6:$D$505,D198))</x:f>
      </x:c>
      <x:c r="M198" s="146" t="str">
        <x:f>IF(A198="","",IF(K198=0,0,MIN(1,L198/K198)))</x:f>
      </x:c>
      <x:c r="N198" s="126" t="str">
        <x:f>IF(A198="","",IF(COUNTIFS('Overrides &amp; Renewals'!$B$6:$B$205,B198,'Overrides &amp; Renewals'!$C$6:$C$205,D198,'Overrides &amp; Renewals'!$O$6:$O$205,"CURRENT")&gt;0,"YES","NO"))</x:f>
      </x:c>
      <x:c r="O198" s="126" t="str">
        <x:f>IF(A198="","",IF(AND(G198="Yes",H198="Yes",I198="Yes",J198="Yes",OR(M198&gt;=1,N198="YES")),"ELIGIBLE - NATIONAL REVIEW", "HOLD"))</x:f>
      </x:c>
      <x:c r="P198" s="126" t="str">
        <x:f>IF(A198="","",IF(G198&lt;&gt;"Yes","Officer agreement",IF(H198&lt;&gt;"Yes","Anti-hazing acknowledgment",IF(I198&lt;&gt;"Yes","Safety acknowledgment",IF(J198&lt;&gt;"Yes","Privacy / access acknowledgment",IF(AND(M198&lt;1,N198&lt;&gt;"YES"),"Required training","Ready for National review"))))))</x:f>
      </x:c>
      <x:c r="Q198" s="114"/>
      <x:c r="R198" s="115"/>
      <x:c r="S198" s="134"/>
      <x:c r="T198" s="134"/>
      <x:c r="U198" s="117"/>
    </x:row>
    <x:row r="199">
      <x:c r="A199" s="114"/>
      <x:c r="B199" s="115"/>
      <x:c r="C199" s="115"/>
      <x:c r="D199" s="115"/>
      <x:c r="E199" s="115"/>
      <x:c r="F199" s="134"/>
      <x:c r="G199" s="115"/>
      <x:c r="H199" s="115"/>
      <x:c r="I199" s="115"/>
      <x:c r="J199" s="117"/>
      <x:c r="K199" s="126" t="str">
        <x:f>IF(A199="","",COUNTIFS('Role Requirements'!$A$6:$A$105,"All Officers",'Role Requirements'!$D$6:$D$105,"Yes")+COUNTIFS('Role Requirements'!$A$6:$A$105,D199,'Role Requirements'!$D$6:$D$105,"Yes"))</x:f>
      </x:c>
      <x:c r="L199" s="126" t="str">
        <x:f>IF(A199="","",SUMIFS('Completion Log'!$N$6:$N$505,'Completion Log'!$B$6:$B$505,B199,'Completion Log'!$D$6:$D$505,D199))</x:f>
      </x:c>
      <x:c r="M199" s="146" t="str">
        <x:f>IF(A199="","",IF(K199=0,0,MIN(1,L199/K199)))</x:f>
      </x:c>
      <x:c r="N199" s="126" t="str">
        <x:f>IF(A199="","",IF(COUNTIFS('Overrides &amp; Renewals'!$B$6:$B$205,B199,'Overrides &amp; Renewals'!$C$6:$C$205,D199,'Overrides &amp; Renewals'!$O$6:$O$205,"CURRENT")&gt;0,"YES","NO"))</x:f>
      </x:c>
      <x:c r="O199" s="126" t="str">
        <x:f>IF(A199="","",IF(AND(G199="Yes",H199="Yes",I199="Yes",J199="Yes",OR(M199&gt;=1,N199="YES")),"ELIGIBLE - NATIONAL REVIEW", "HOLD"))</x:f>
      </x:c>
      <x:c r="P199" s="126" t="str">
        <x:f>IF(A199="","",IF(G199&lt;&gt;"Yes","Officer agreement",IF(H199&lt;&gt;"Yes","Anti-hazing acknowledgment",IF(I199&lt;&gt;"Yes","Safety acknowledgment",IF(J199&lt;&gt;"Yes","Privacy / access acknowledgment",IF(AND(M199&lt;1,N199&lt;&gt;"YES"),"Required training","Ready for National review"))))))</x:f>
      </x:c>
      <x:c r="Q199" s="114"/>
      <x:c r="R199" s="115"/>
      <x:c r="S199" s="134"/>
      <x:c r="T199" s="134"/>
      <x:c r="U199" s="117"/>
    </x:row>
    <x:row r="200">
      <x:c r="A200" s="114"/>
      <x:c r="B200" s="115"/>
      <x:c r="C200" s="115"/>
      <x:c r="D200" s="115"/>
      <x:c r="E200" s="115"/>
      <x:c r="F200" s="134"/>
      <x:c r="G200" s="115"/>
      <x:c r="H200" s="115"/>
      <x:c r="I200" s="115"/>
      <x:c r="J200" s="117"/>
      <x:c r="K200" s="126" t="str">
        <x:f>IF(A200="","",COUNTIFS('Role Requirements'!$A$6:$A$105,"All Officers",'Role Requirements'!$D$6:$D$105,"Yes")+COUNTIFS('Role Requirements'!$A$6:$A$105,D200,'Role Requirements'!$D$6:$D$105,"Yes"))</x:f>
      </x:c>
      <x:c r="L200" s="126" t="str">
        <x:f>IF(A200="","",SUMIFS('Completion Log'!$N$6:$N$505,'Completion Log'!$B$6:$B$505,B200,'Completion Log'!$D$6:$D$505,D200))</x:f>
      </x:c>
      <x:c r="M200" s="146" t="str">
        <x:f>IF(A200="","",IF(K200=0,0,MIN(1,L200/K200)))</x:f>
      </x:c>
      <x:c r="N200" s="126" t="str">
        <x:f>IF(A200="","",IF(COUNTIFS('Overrides &amp; Renewals'!$B$6:$B$205,B200,'Overrides &amp; Renewals'!$C$6:$C$205,D200,'Overrides &amp; Renewals'!$O$6:$O$205,"CURRENT")&gt;0,"YES","NO"))</x:f>
      </x:c>
      <x:c r="O200" s="126" t="str">
        <x:f>IF(A200="","",IF(AND(G200="Yes",H200="Yes",I200="Yes",J200="Yes",OR(M200&gt;=1,N200="YES")),"ELIGIBLE - NATIONAL REVIEW", "HOLD"))</x:f>
      </x:c>
      <x:c r="P200" s="126" t="str">
        <x:f>IF(A200="","",IF(G200&lt;&gt;"Yes","Officer agreement",IF(H200&lt;&gt;"Yes","Anti-hazing acknowledgment",IF(I200&lt;&gt;"Yes","Safety acknowledgment",IF(J200&lt;&gt;"Yes","Privacy / access acknowledgment",IF(AND(M200&lt;1,N200&lt;&gt;"YES"),"Required training","Ready for National review"))))))</x:f>
      </x:c>
      <x:c r="Q200" s="114"/>
      <x:c r="R200" s="115"/>
      <x:c r="S200" s="134"/>
      <x:c r="T200" s="134"/>
      <x:c r="U200" s="117"/>
    </x:row>
    <x:row r="201">
      <x:c r="A201" s="114"/>
      <x:c r="B201" s="115"/>
      <x:c r="C201" s="115"/>
      <x:c r="D201" s="115"/>
      <x:c r="E201" s="115"/>
      <x:c r="F201" s="134"/>
      <x:c r="G201" s="115"/>
      <x:c r="H201" s="115"/>
      <x:c r="I201" s="115"/>
      <x:c r="J201" s="117"/>
      <x:c r="K201" s="126" t="str">
        <x:f>IF(A201="","",COUNTIFS('Role Requirements'!$A$6:$A$105,"All Officers",'Role Requirements'!$D$6:$D$105,"Yes")+COUNTIFS('Role Requirements'!$A$6:$A$105,D201,'Role Requirements'!$D$6:$D$105,"Yes"))</x:f>
      </x:c>
      <x:c r="L201" s="126" t="str">
        <x:f>IF(A201="","",SUMIFS('Completion Log'!$N$6:$N$505,'Completion Log'!$B$6:$B$505,B201,'Completion Log'!$D$6:$D$505,D201))</x:f>
      </x:c>
      <x:c r="M201" s="146" t="str">
        <x:f>IF(A201="","",IF(K201=0,0,MIN(1,L201/K201)))</x:f>
      </x:c>
      <x:c r="N201" s="126" t="str">
        <x:f>IF(A201="","",IF(COUNTIFS('Overrides &amp; Renewals'!$B$6:$B$205,B201,'Overrides &amp; Renewals'!$C$6:$C$205,D201,'Overrides &amp; Renewals'!$O$6:$O$205,"CURRENT")&gt;0,"YES","NO"))</x:f>
      </x:c>
      <x:c r="O201" s="126" t="str">
        <x:f>IF(A201="","",IF(AND(G201="Yes",H201="Yes",I201="Yes",J201="Yes",OR(M201&gt;=1,N201="YES")),"ELIGIBLE - NATIONAL REVIEW", "HOLD"))</x:f>
      </x:c>
      <x:c r="P201" s="126" t="str">
        <x:f>IF(A201="","",IF(G201&lt;&gt;"Yes","Officer agreement",IF(H201&lt;&gt;"Yes","Anti-hazing acknowledgment",IF(I201&lt;&gt;"Yes","Safety acknowledgment",IF(J201&lt;&gt;"Yes","Privacy / access acknowledgment",IF(AND(M201&lt;1,N201&lt;&gt;"YES"),"Required training","Ready for National review"))))))</x:f>
      </x:c>
      <x:c r="Q201" s="114"/>
      <x:c r="R201" s="115"/>
      <x:c r="S201" s="134"/>
      <x:c r="T201" s="134"/>
      <x:c r="U201" s="117"/>
    </x:row>
    <x:row r="202">
      <x:c r="A202" s="114"/>
      <x:c r="B202" s="115"/>
      <x:c r="C202" s="115"/>
      <x:c r="D202" s="115"/>
      <x:c r="E202" s="115"/>
      <x:c r="F202" s="134"/>
      <x:c r="G202" s="115"/>
      <x:c r="H202" s="115"/>
      <x:c r="I202" s="115"/>
      <x:c r="J202" s="117"/>
      <x:c r="K202" s="126" t="str">
        <x:f>IF(A202="","",COUNTIFS('Role Requirements'!$A$6:$A$105,"All Officers",'Role Requirements'!$D$6:$D$105,"Yes")+COUNTIFS('Role Requirements'!$A$6:$A$105,D202,'Role Requirements'!$D$6:$D$105,"Yes"))</x:f>
      </x:c>
      <x:c r="L202" s="126" t="str">
        <x:f>IF(A202="","",SUMIFS('Completion Log'!$N$6:$N$505,'Completion Log'!$B$6:$B$505,B202,'Completion Log'!$D$6:$D$505,D202))</x:f>
      </x:c>
      <x:c r="M202" s="146" t="str">
        <x:f>IF(A202="","",IF(K202=0,0,MIN(1,L202/K202)))</x:f>
      </x:c>
      <x:c r="N202" s="126" t="str">
        <x:f>IF(A202="","",IF(COUNTIFS('Overrides &amp; Renewals'!$B$6:$B$205,B202,'Overrides &amp; Renewals'!$C$6:$C$205,D202,'Overrides &amp; Renewals'!$O$6:$O$205,"CURRENT")&gt;0,"YES","NO"))</x:f>
      </x:c>
      <x:c r="O202" s="126" t="str">
        <x:f>IF(A202="","",IF(AND(G202="Yes",H202="Yes",I202="Yes",J202="Yes",OR(M202&gt;=1,N202="YES")),"ELIGIBLE - NATIONAL REVIEW", "HOLD"))</x:f>
      </x:c>
      <x:c r="P202" s="126" t="str">
        <x:f>IF(A202="","",IF(G202&lt;&gt;"Yes","Officer agreement",IF(H202&lt;&gt;"Yes","Anti-hazing acknowledgment",IF(I202&lt;&gt;"Yes","Safety acknowledgment",IF(J202&lt;&gt;"Yes","Privacy / access acknowledgment",IF(AND(M202&lt;1,N202&lt;&gt;"YES"),"Required training","Ready for National review"))))))</x:f>
      </x:c>
      <x:c r="Q202" s="114"/>
      <x:c r="R202" s="115"/>
      <x:c r="S202" s="134"/>
      <x:c r="T202" s="134"/>
      <x:c r="U202" s="117"/>
    </x:row>
    <x:row r="203">
      <x:c r="A203" s="114"/>
      <x:c r="B203" s="115"/>
      <x:c r="C203" s="115"/>
      <x:c r="D203" s="115"/>
      <x:c r="E203" s="115"/>
      <x:c r="F203" s="134"/>
      <x:c r="G203" s="115"/>
      <x:c r="H203" s="115"/>
      <x:c r="I203" s="115"/>
      <x:c r="J203" s="117"/>
      <x:c r="K203" s="126" t="str">
        <x:f>IF(A203="","",COUNTIFS('Role Requirements'!$A$6:$A$105,"All Officers",'Role Requirements'!$D$6:$D$105,"Yes")+COUNTIFS('Role Requirements'!$A$6:$A$105,D203,'Role Requirements'!$D$6:$D$105,"Yes"))</x:f>
      </x:c>
      <x:c r="L203" s="126" t="str">
        <x:f>IF(A203="","",SUMIFS('Completion Log'!$N$6:$N$505,'Completion Log'!$B$6:$B$505,B203,'Completion Log'!$D$6:$D$505,D203))</x:f>
      </x:c>
      <x:c r="M203" s="146" t="str">
        <x:f>IF(A203="","",IF(K203=0,0,MIN(1,L203/K203)))</x:f>
      </x:c>
      <x:c r="N203" s="126" t="str">
        <x:f>IF(A203="","",IF(COUNTIFS('Overrides &amp; Renewals'!$B$6:$B$205,B203,'Overrides &amp; Renewals'!$C$6:$C$205,D203,'Overrides &amp; Renewals'!$O$6:$O$205,"CURRENT")&gt;0,"YES","NO"))</x:f>
      </x:c>
      <x:c r="O203" s="126" t="str">
        <x:f>IF(A203="","",IF(AND(G203="Yes",H203="Yes",I203="Yes",J203="Yes",OR(M203&gt;=1,N203="YES")),"ELIGIBLE - NATIONAL REVIEW", "HOLD"))</x:f>
      </x:c>
      <x:c r="P203" s="126" t="str">
        <x:f>IF(A203="","",IF(G203&lt;&gt;"Yes","Officer agreement",IF(H203&lt;&gt;"Yes","Anti-hazing acknowledgment",IF(I203&lt;&gt;"Yes","Safety acknowledgment",IF(J203&lt;&gt;"Yes","Privacy / access acknowledgment",IF(AND(M203&lt;1,N203&lt;&gt;"YES"),"Required training","Ready for National review"))))))</x:f>
      </x:c>
      <x:c r="Q203" s="114"/>
      <x:c r="R203" s="115"/>
      <x:c r="S203" s="134"/>
      <x:c r="T203" s="134"/>
      <x:c r="U203" s="117"/>
    </x:row>
    <x:row r="204">
      <x:c r="A204" s="114"/>
      <x:c r="B204" s="115"/>
      <x:c r="C204" s="115"/>
      <x:c r="D204" s="115"/>
      <x:c r="E204" s="115"/>
      <x:c r="F204" s="134"/>
      <x:c r="G204" s="115"/>
      <x:c r="H204" s="115"/>
      <x:c r="I204" s="115"/>
      <x:c r="J204" s="117"/>
      <x:c r="K204" s="126" t="str">
        <x:f>IF(A204="","",COUNTIFS('Role Requirements'!$A$6:$A$105,"All Officers",'Role Requirements'!$D$6:$D$105,"Yes")+COUNTIFS('Role Requirements'!$A$6:$A$105,D204,'Role Requirements'!$D$6:$D$105,"Yes"))</x:f>
      </x:c>
      <x:c r="L204" s="126" t="str">
        <x:f>IF(A204="","",SUMIFS('Completion Log'!$N$6:$N$505,'Completion Log'!$B$6:$B$505,B204,'Completion Log'!$D$6:$D$505,D204))</x:f>
      </x:c>
      <x:c r="M204" s="146" t="str">
        <x:f>IF(A204="","",IF(K204=0,0,MIN(1,L204/K204)))</x:f>
      </x:c>
      <x:c r="N204" s="126" t="str">
        <x:f>IF(A204="","",IF(COUNTIFS('Overrides &amp; Renewals'!$B$6:$B$205,B204,'Overrides &amp; Renewals'!$C$6:$C$205,D204,'Overrides &amp; Renewals'!$O$6:$O$205,"CURRENT")&gt;0,"YES","NO"))</x:f>
      </x:c>
      <x:c r="O204" s="126" t="str">
        <x:f>IF(A204="","",IF(AND(G204="Yes",H204="Yes",I204="Yes",J204="Yes",OR(M204&gt;=1,N204="YES")),"ELIGIBLE - NATIONAL REVIEW", "HOLD"))</x:f>
      </x:c>
      <x:c r="P204" s="126" t="str">
        <x:f>IF(A204="","",IF(G204&lt;&gt;"Yes","Officer agreement",IF(H204&lt;&gt;"Yes","Anti-hazing acknowledgment",IF(I204&lt;&gt;"Yes","Safety acknowledgment",IF(J204&lt;&gt;"Yes","Privacy / access acknowledgment",IF(AND(M204&lt;1,N204&lt;&gt;"YES"),"Required training","Ready for National review"))))))</x:f>
      </x:c>
      <x:c r="Q204" s="114"/>
      <x:c r="R204" s="115"/>
      <x:c r="S204" s="134"/>
      <x:c r="T204" s="134"/>
      <x:c r="U204" s="117"/>
    </x:row>
    <x:row r="205">
      <x:c r="A205" s="118"/>
      <x:c r="B205" s="119"/>
      <x:c r="C205" s="119"/>
      <x:c r="D205" s="119"/>
      <x:c r="E205" s="119"/>
      <x:c r="F205" s="135"/>
      <x:c r="G205" s="119"/>
      <x:c r="H205" s="119"/>
      <x:c r="I205" s="119"/>
      <x:c r="J205" s="121"/>
      <x:c r="K205" s="126" t="str">
        <x:f>IF(A205="","",COUNTIFS('Role Requirements'!$A$6:$A$105,"All Officers",'Role Requirements'!$D$6:$D$105,"Yes")+COUNTIFS('Role Requirements'!$A$6:$A$105,D205,'Role Requirements'!$D$6:$D$105,"Yes"))</x:f>
      </x:c>
      <x:c r="L205" s="126" t="str">
        <x:f>IF(A205="","",SUMIFS('Completion Log'!$N$6:$N$505,'Completion Log'!$B$6:$B$505,B205,'Completion Log'!$D$6:$D$505,D205))</x:f>
      </x:c>
      <x:c r="M205" s="146" t="str">
        <x:f>IF(A205="","",IF(K205=0,0,MIN(1,L205/K205)))</x:f>
      </x:c>
      <x:c r="N205" s="126" t="str">
        <x:f>IF(A205="","",IF(COUNTIFS('Overrides &amp; Renewals'!$B$6:$B$205,B205,'Overrides &amp; Renewals'!$C$6:$C$205,D205,'Overrides &amp; Renewals'!$O$6:$O$205,"CURRENT")&gt;0,"YES","NO"))</x:f>
      </x:c>
      <x:c r="O205" s="126" t="str">
        <x:f>IF(A205="","",IF(AND(G205="Yes",H205="Yes",I205="Yes",J205="Yes",OR(M205&gt;=1,N205="YES")),"ELIGIBLE - NATIONAL REVIEW", "HOLD"))</x:f>
      </x:c>
      <x:c r="P205" s="126" t="str">
        <x:f>IF(A205="","",IF(G205&lt;&gt;"Yes","Officer agreement",IF(H205&lt;&gt;"Yes","Anti-hazing acknowledgment",IF(I205&lt;&gt;"Yes","Safety acknowledgment",IF(J205&lt;&gt;"Yes","Privacy / access acknowledgment",IF(AND(M205&lt;1,N205&lt;&gt;"YES"),"Required training","Ready for National review"))))))</x:f>
      </x:c>
      <x:c r="Q205" s="118"/>
      <x:c r="R205" s="119"/>
      <x:c r="S205" s="135"/>
      <x:c r="T205" s="135"/>
      <x:c r="U205" s="121"/>
    </x:row>
  </x:sheetData>
  <x:mergeCells>
    <x:mergeCell ref="A1:U1"/>
    <x:mergeCell ref="A2:U2"/>
    <x:mergeCell ref="A4:U4"/>
  </x:mergeCells>
  <x:conditionalFormatting sqref="O6:O205">
    <x:cfRule type="containsText" dxfId="44" priority="1" operator="containsText" text="PASS"/>
    <x:cfRule type="containsText" dxfId="45" priority="2" operator="containsText" text="OK"/>
    <x:cfRule type="containsText" dxfId="46" priority="3" operator="containsText" text="CURRENT"/>
    <x:cfRule type="containsText" dxfId="47" priority="4" operator="containsText" text="COMPLETE"/>
    <x:cfRule type="containsText" dxfId="48" priority="5" operator="containsText" text="ELIGIBLE"/>
    <x:cfRule type="containsText" dxfId="49" priority="6" operator="containsText" text="FAIL"/>
    <x:cfRule type="containsText" dxfId="50" priority="7" operator="containsText" text="HOLD"/>
    <x:cfRule type="containsText" dxfId="51" priority="8" operator="containsText" text="OVERDUE"/>
    <x:cfRule type="containsText" dxfId="52" priority="9" operator="containsText" text="REVIEW"/>
    <x:cfRule type="containsText" dxfId="53" priority="10" operator="containsText" text="PENDING"/>
    <x:cfRule type="containsText" dxfId="54" priority="11" operator="containsText" text="EXPIRED"/>
  </x:conditionalFormatting>
  <x:dataValidations count="5">
    <x:dataValidation type="list" sqref="G6:G205">
      <x:formula1>"Yes,No,Pending,Expired"</x:formula1>
    </x:dataValidation>
    <x:dataValidation type="list" sqref="H6:H205">
      <x:formula1>"Yes,No,Pending,Expired"</x:formula1>
    </x:dataValidation>
    <x:dataValidation type="list" sqref="I6:I205">
      <x:formula1>"Yes,No,Pending,Expired"</x:formula1>
    </x:dataValidation>
    <x:dataValidation type="list" sqref="J6:J205">
      <x:formula1>"Yes,No,Pending,Expired"</x:formula1>
    </x:dataValidation>
    <x:dataValidation type="list" sqref="U6:U205">
      <x:formula1>"No access,Provision role access,Continue current access,Restrict access,Deactivate access,Pending human decision"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e25f3d4d6c4692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6" hidden="0" customWidth="1"/>
    <x:col min="4" max="4" width="22" hidden="0" customWidth="1"/>
    <x:col min="5" max="5" width="16" hidden="0" customWidth="1"/>
    <x:col min="6" max="6" width="15" hidden="0" customWidth="1"/>
    <x:col min="7" max="7" width="16" hidden="0" customWidth="1"/>
    <x:col min="8" max="8" width="36" hidden="0" customWidth="1"/>
    <x:col min="9" max="9" width="23" hidden="0" customWidth="1"/>
    <x:col min="10" max="10" width="15" hidden="0" customWidth="1"/>
    <x:col min="11" max="11" width="31" hidden="0" customWidth="1"/>
    <x:col min="12" max="12" width="16" hidden="0" customWidth="1"/>
    <x:col min="13" max="13" width="19" hidden="0" customWidth="1"/>
    <x:col min="14" max="14" width="36" hidden="0" customWidth="1"/>
  </x:cols>
  <x:sheetData>
    <x:row r="1" ht="35" customHeight="1">
      <x:c r="A1" s="5" t="str">
        <x:v>VERIFIABLE CERTIFICATE REGISTRY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9" t="str">
        <x:v>Certificates identify course/version, member, issue/expiry, issuer, and verification evidence.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11" t="str">
        <x:v>ISSUANCE, VALIDITY &amp; REVOCATION CONTROL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</x:row>
    <x:row r="5" ht="34" customHeight="1">
      <x:c r="A5" s="86" t="str">
        <x:v>Certificate ID</x:v>
      </x:c>
      <x:c r="B5" s="87" t="str">
        <x:v>Completion ID</x:v>
      </x:c>
      <x:c r="C5" s="87" t="str">
        <x:v>Member ID</x:v>
      </x:c>
      <x:c r="D5" s="87" t="str">
        <x:v>Course ID</x:v>
      </x:c>
      <x:c r="E5" s="87" t="str">
        <x:v>Course version</x:v>
      </x:c>
      <x:c r="F5" s="87" t="str">
        <x:v>Issue date</x:v>
      </x:c>
      <x:c r="G5" s="87" t="str">
        <x:v>Expiration date</x:v>
      </x:c>
      <x:c r="H5" s="87" t="str">
        <x:v>Certificate URL</x:v>
      </x:c>
      <x:c r="I5" s="87" t="str">
        <x:v>Verification code</x:v>
      </x:c>
      <x:c r="J5" s="87" t="str">
        <x:v>Revoked?</x:v>
      </x:c>
      <x:c r="K5" s="87" t="str">
        <x:v>Revocation / correction reason</x:v>
      </x:c>
      <x:c r="L5" s="87" t="str">
        <x:v>Status</x:v>
      </x:c>
      <x:c r="M5" s="87" t="str">
        <x:v>Issued by</x:v>
      </x:c>
      <x:c r="N5" s="88" t="str">
        <x:v>Evidence / notes</x:v>
      </x:c>
    </x:row>
    <x:row r="6">
      <x:c r="A6" s="110"/>
      <x:c r="B6" s="111"/>
      <x:c r="C6" s="111"/>
      <x:c r="D6" s="111"/>
      <x:c r="E6" s="111"/>
      <x:c r="F6" s="133"/>
      <x:c r="G6" s="133"/>
      <x:c r="H6" s="111"/>
      <x:c r="I6" s="111"/>
      <x:c r="J6" s="111"/>
      <x:c r="K6" s="113"/>
      <x:c r="L6" s="15" t="str">
        <x:f>IF(A6="","",IF(J6="Yes","REVOKED",IF(G6&lt;TODAY(),"EXPIRED","VALID")))</x:f>
      </x:c>
      <x:c r="M6" s="110"/>
      <x:c r="N6" s="113"/>
    </x:row>
    <x:row r="7">
      <x:c r="A7" s="114"/>
      <x:c r="B7" s="115"/>
      <x:c r="C7" s="115"/>
      <x:c r="D7" s="115"/>
      <x:c r="E7" s="115"/>
      <x:c r="F7" s="134"/>
      <x:c r="G7" s="134"/>
      <x:c r="H7" s="115"/>
      <x:c r="I7" s="115"/>
      <x:c r="J7" s="115"/>
      <x:c r="K7" s="117"/>
      <x:c r="L7" s="15" t="str">
        <x:f>IF(A7="","",IF(J7="Yes","REVOKED",IF(G7&lt;TODAY(),"EXPIRED","VALID")))</x:f>
      </x:c>
      <x:c r="M7" s="114"/>
      <x:c r="N7" s="117"/>
    </x:row>
    <x:row r="8">
      <x:c r="A8" s="114"/>
      <x:c r="B8" s="115"/>
      <x:c r="C8" s="115"/>
      <x:c r="D8" s="115"/>
      <x:c r="E8" s="115"/>
      <x:c r="F8" s="134"/>
      <x:c r="G8" s="134"/>
      <x:c r="H8" s="115"/>
      <x:c r="I8" s="115"/>
      <x:c r="J8" s="115"/>
      <x:c r="K8" s="117"/>
      <x:c r="L8" s="15" t="str">
        <x:f>IF(A8="","",IF(J8="Yes","REVOKED",IF(G8&lt;TODAY(),"EXPIRED","VALID")))</x:f>
      </x:c>
      <x:c r="M8" s="114"/>
      <x:c r="N8" s="117"/>
    </x:row>
    <x:row r="9">
      <x:c r="A9" s="114"/>
      <x:c r="B9" s="115"/>
      <x:c r="C9" s="115"/>
      <x:c r="D9" s="115"/>
      <x:c r="E9" s="115"/>
      <x:c r="F9" s="134"/>
      <x:c r="G9" s="134"/>
      <x:c r="H9" s="115"/>
      <x:c r="I9" s="115"/>
      <x:c r="J9" s="115"/>
      <x:c r="K9" s="117"/>
      <x:c r="L9" s="15" t="str">
        <x:f>IF(A9="","",IF(J9="Yes","REVOKED",IF(G9&lt;TODAY(),"EXPIRED","VALID")))</x:f>
      </x:c>
      <x:c r="M9" s="114"/>
      <x:c r="N9" s="117"/>
    </x:row>
    <x:row r="10">
      <x:c r="A10" s="114"/>
      <x:c r="B10" s="115"/>
      <x:c r="C10" s="115"/>
      <x:c r="D10" s="115"/>
      <x:c r="E10" s="115"/>
      <x:c r="F10" s="134"/>
      <x:c r="G10" s="134"/>
      <x:c r="H10" s="115"/>
      <x:c r="I10" s="115"/>
      <x:c r="J10" s="115"/>
      <x:c r="K10" s="117"/>
      <x:c r="L10" s="15" t="str">
        <x:f>IF(A10="","",IF(J10="Yes","REVOKED",IF(G10&lt;TODAY(),"EXPIRED","VALID")))</x:f>
      </x:c>
      <x:c r="M10" s="114"/>
      <x:c r="N10" s="117"/>
    </x:row>
    <x:row r="11">
      <x:c r="A11" s="114"/>
      <x:c r="B11" s="115"/>
      <x:c r="C11" s="115"/>
      <x:c r="D11" s="115"/>
      <x:c r="E11" s="115"/>
      <x:c r="F11" s="134"/>
      <x:c r="G11" s="134"/>
      <x:c r="H11" s="115"/>
      <x:c r="I11" s="115"/>
      <x:c r="J11" s="115"/>
      <x:c r="K11" s="117"/>
      <x:c r="L11" s="15" t="str">
        <x:f>IF(A11="","",IF(J11="Yes","REVOKED",IF(G11&lt;TODAY(),"EXPIRED","VALID")))</x:f>
      </x:c>
      <x:c r="M11" s="114"/>
      <x:c r="N11" s="117"/>
    </x:row>
    <x:row r="12">
      <x:c r="A12" s="114"/>
      <x:c r="B12" s="115"/>
      <x:c r="C12" s="115"/>
      <x:c r="D12" s="115"/>
      <x:c r="E12" s="115"/>
      <x:c r="F12" s="134"/>
      <x:c r="G12" s="134"/>
      <x:c r="H12" s="115"/>
      <x:c r="I12" s="115"/>
      <x:c r="J12" s="115"/>
      <x:c r="K12" s="117"/>
      <x:c r="L12" s="15" t="str">
        <x:f>IF(A12="","",IF(J12="Yes","REVOKED",IF(G12&lt;TODAY(),"EXPIRED","VALID")))</x:f>
      </x:c>
      <x:c r="M12" s="114"/>
      <x:c r="N12" s="117"/>
    </x:row>
    <x:row r="13">
      <x:c r="A13" s="114"/>
      <x:c r="B13" s="115"/>
      <x:c r="C13" s="115"/>
      <x:c r="D13" s="115"/>
      <x:c r="E13" s="115"/>
      <x:c r="F13" s="134"/>
      <x:c r="G13" s="134"/>
      <x:c r="H13" s="115"/>
      <x:c r="I13" s="115"/>
      <x:c r="J13" s="115"/>
      <x:c r="K13" s="117"/>
      <x:c r="L13" s="15" t="str">
        <x:f>IF(A13="","",IF(J13="Yes","REVOKED",IF(G13&lt;TODAY(),"EXPIRED","VALID")))</x:f>
      </x:c>
      <x:c r="M13" s="114"/>
      <x:c r="N13" s="117"/>
    </x:row>
    <x:row r="14">
      <x:c r="A14" s="114"/>
      <x:c r="B14" s="115"/>
      <x:c r="C14" s="115"/>
      <x:c r="D14" s="115"/>
      <x:c r="E14" s="115"/>
      <x:c r="F14" s="134"/>
      <x:c r="G14" s="134"/>
      <x:c r="H14" s="115"/>
      <x:c r="I14" s="115"/>
      <x:c r="J14" s="115"/>
      <x:c r="K14" s="117"/>
      <x:c r="L14" s="15" t="str">
        <x:f>IF(A14="","",IF(J14="Yes","REVOKED",IF(G14&lt;TODAY(),"EXPIRED","VALID")))</x:f>
      </x:c>
      <x:c r="M14" s="114"/>
      <x:c r="N14" s="117"/>
    </x:row>
    <x:row r="15">
      <x:c r="A15" s="114"/>
      <x:c r="B15" s="115"/>
      <x:c r="C15" s="115"/>
      <x:c r="D15" s="115"/>
      <x:c r="E15" s="115"/>
      <x:c r="F15" s="134"/>
      <x:c r="G15" s="134"/>
      <x:c r="H15" s="115"/>
      <x:c r="I15" s="115"/>
      <x:c r="J15" s="115"/>
      <x:c r="K15" s="117"/>
      <x:c r="L15" s="15" t="str">
        <x:f>IF(A15="","",IF(J15="Yes","REVOKED",IF(G15&lt;TODAY(),"EXPIRED","VALID")))</x:f>
      </x:c>
      <x:c r="M15" s="114"/>
      <x:c r="N15" s="117"/>
    </x:row>
    <x:row r="16">
      <x:c r="A16" s="114"/>
      <x:c r="B16" s="115"/>
      <x:c r="C16" s="115"/>
      <x:c r="D16" s="115"/>
      <x:c r="E16" s="115"/>
      <x:c r="F16" s="134"/>
      <x:c r="G16" s="134"/>
      <x:c r="H16" s="115"/>
      <x:c r="I16" s="115"/>
      <x:c r="J16" s="115"/>
      <x:c r="K16" s="117"/>
      <x:c r="L16" s="15" t="str">
        <x:f>IF(A16="","",IF(J16="Yes","REVOKED",IF(G16&lt;TODAY(),"EXPIRED","VALID")))</x:f>
      </x:c>
      <x:c r="M16" s="114"/>
      <x:c r="N16" s="117"/>
    </x:row>
    <x:row r="17">
      <x:c r="A17" s="114"/>
      <x:c r="B17" s="115"/>
      <x:c r="C17" s="115"/>
      <x:c r="D17" s="115"/>
      <x:c r="E17" s="115"/>
      <x:c r="F17" s="134"/>
      <x:c r="G17" s="134"/>
      <x:c r="H17" s="115"/>
      <x:c r="I17" s="115"/>
      <x:c r="J17" s="115"/>
      <x:c r="K17" s="117"/>
      <x:c r="L17" s="15" t="str">
        <x:f>IF(A17="","",IF(J17="Yes","REVOKED",IF(G17&lt;TODAY(),"EXPIRED","VALID")))</x:f>
      </x:c>
      <x:c r="M17" s="114"/>
      <x:c r="N17" s="117"/>
    </x:row>
    <x:row r="18">
      <x:c r="A18" s="114"/>
      <x:c r="B18" s="115"/>
      <x:c r="C18" s="115"/>
      <x:c r="D18" s="115"/>
      <x:c r="E18" s="115"/>
      <x:c r="F18" s="134"/>
      <x:c r="G18" s="134"/>
      <x:c r="H18" s="115"/>
      <x:c r="I18" s="115"/>
      <x:c r="J18" s="115"/>
      <x:c r="K18" s="117"/>
      <x:c r="L18" s="15" t="str">
        <x:f>IF(A18="","",IF(J18="Yes","REVOKED",IF(G18&lt;TODAY(),"EXPIRED","VALID")))</x:f>
      </x:c>
      <x:c r="M18" s="114"/>
      <x:c r="N18" s="117"/>
    </x:row>
    <x:row r="19">
      <x:c r="A19" s="114"/>
      <x:c r="B19" s="115"/>
      <x:c r="C19" s="115"/>
      <x:c r="D19" s="115"/>
      <x:c r="E19" s="115"/>
      <x:c r="F19" s="134"/>
      <x:c r="G19" s="134"/>
      <x:c r="H19" s="115"/>
      <x:c r="I19" s="115"/>
      <x:c r="J19" s="115"/>
      <x:c r="K19" s="117"/>
      <x:c r="L19" s="15" t="str">
        <x:f>IF(A19="","",IF(J19="Yes","REVOKED",IF(G19&lt;TODAY(),"EXPIRED","VALID")))</x:f>
      </x:c>
      <x:c r="M19" s="114"/>
      <x:c r="N19" s="117"/>
    </x:row>
    <x:row r="20">
      <x:c r="A20" s="114"/>
      <x:c r="B20" s="115"/>
      <x:c r="C20" s="115"/>
      <x:c r="D20" s="115"/>
      <x:c r="E20" s="115"/>
      <x:c r="F20" s="134"/>
      <x:c r="G20" s="134"/>
      <x:c r="H20" s="115"/>
      <x:c r="I20" s="115"/>
      <x:c r="J20" s="115"/>
      <x:c r="K20" s="117"/>
      <x:c r="L20" s="15" t="str">
        <x:f>IF(A20="","",IF(J20="Yes","REVOKED",IF(G20&lt;TODAY(),"EXPIRED","VALID")))</x:f>
      </x:c>
      <x:c r="M20" s="114"/>
      <x:c r="N20" s="117"/>
    </x:row>
    <x:row r="21">
      <x:c r="A21" s="114"/>
      <x:c r="B21" s="115"/>
      <x:c r="C21" s="115"/>
      <x:c r="D21" s="115"/>
      <x:c r="E21" s="115"/>
      <x:c r="F21" s="134"/>
      <x:c r="G21" s="134"/>
      <x:c r="H21" s="115"/>
      <x:c r="I21" s="115"/>
      <x:c r="J21" s="115"/>
      <x:c r="K21" s="117"/>
      <x:c r="L21" s="15" t="str">
        <x:f>IF(A21="","",IF(J21="Yes","REVOKED",IF(G21&lt;TODAY(),"EXPIRED","VALID")))</x:f>
      </x:c>
      <x:c r="M21" s="114"/>
      <x:c r="N21" s="117"/>
    </x:row>
    <x:row r="22">
      <x:c r="A22" s="114"/>
      <x:c r="B22" s="115"/>
      <x:c r="C22" s="115"/>
      <x:c r="D22" s="115"/>
      <x:c r="E22" s="115"/>
      <x:c r="F22" s="134"/>
      <x:c r="G22" s="134"/>
      <x:c r="H22" s="115"/>
      <x:c r="I22" s="115"/>
      <x:c r="J22" s="115"/>
      <x:c r="K22" s="117"/>
      <x:c r="L22" s="15" t="str">
        <x:f>IF(A22="","",IF(J22="Yes","REVOKED",IF(G22&lt;TODAY(),"EXPIRED","VALID")))</x:f>
      </x:c>
      <x:c r="M22" s="114"/>
      <x:c r="N22" s="117"/>
    </x:row>
    <x:row r="23">
      <x:c r="A23" s="114"/>
      <x:c r="B23" s="115"/>
      <x:c r="C23" s="115"/>
      <x:c r="D23" s="115"/>
      <x:c r="E23" s="115"/>
      <x:c r="F23" s="134"/>
      <x:c r="G23" s="134"/>
      <x:c r="H23" s="115"/>
      <x:c r="I23" s="115"/>
      <x:c r="J23" s="115"/>
      <x:c r="K23" s="117"/>
      <x:c r="L23" s="15" t="str">
        <x:f>IF(A23="","",IF(J23="Yes","REVOKED",IF(G23&lt;TODAY(),"EXPIRED","VALID")))</x:f>
      </x:c>
      <x:c r="M23" s="114"/>
      <x:c r="N23" s="117"/>
    </x:row>
    <x:row r="24">
      <x:c r="A24" s="114"/>
      <x:c r="B24" s="115"/>
      <x:c r="C24" s="115"/>
      <x:c r="D24" s="115"/>
      <x:c r="E24" s="115"/>
      <x:c r="F24" s="134"/>
      <x:c r="G24" s="134"/>
      <x:c r="H24" s="115"/>
      <x:c r="I24" s="115"/>
      <x:c r="J24" s="115"/>
      <x:c r="K24" s="117"/>
      <x:c r="L24" s="15" t="str">
        <x:f>IF(A24="","",IF(J24="Yes","REVOKED",IF(G24&lt;TODAY(),"EXPIRED","VALID")))</x:f>
      </x:c>
      <x:c r="M24" s="114"/>
      <x:c r="N24" s="117"/>
    </x:row>
    <x:row r="25">
      <x:c r="A25" s="114"/>
      <x:c r="B25" s="115"/>
      <x:c r="C25" s="115"/>
      <x:c r="D25" s="115"/>
      <x:c r="E25" s="115"/>
      <x:c r="F25" s="134"/>
      <x:c r="G25" s="134"/>
      <x:c r="H25" s="115"/>
      <x:c r="I25" s="115"/>
      <x:c r="J25" s="115"/>
      <x:c r="K25" s="117"/>
      <x:c r="L25" s="15" t="str">
        <x:f>IF(A25="","",IF(J25="Yes","REVOKED",IF(G25&lt;TODAY(),"EXPIRED","VALID")))</x:f>
      </x:c>
      <x:c r="M25" s="114"/>
      <x:c r="N25" s="117"/>
    </x:row>
    <x:row r="26">
      <x:c r="A26" s="114"/>
      <x:c r="B26" s="115"/>
      <x:c r="C26" s="115"/>
      <x:c r="D26" s="115"/>
      <x:c r="E26" s="115"/>
      <x:c r="F26" s="134"/>
      <x:c r="G26" s="134"/>
      <x:c r="H26" s="115"/>
      <x:c r="I26" s="115"/>
      <x:c r="J26" s="115"/>
      <x:c r="K26" s="117"/>
      <x:c r="L26" s="15" t="str">
        <x:f>IF(A26="","",IF(J26="Yes","REVOKED",IF(G26&lt;TODAY(),"EXPIRED","VALID")))</x:f>
      </x:c>
      <x:c r="M26" s="114"/>
      <x:c r="N26" s="117"/>
    </x:row>
    <x:row r="27">
      <x:c r="A27" s="114"/>
      <x:c r="B27" s="115"/>
      <x:c r="C27" s="115"/>
      <x:c r="D27" s="115"/>
      <x:c r="E27" s="115"/>
      <x:c r="F27" s="134"/>
      <x:c r="G27" s="134"/>
      <x:c r="H27" s="115"/>
      <x:c r="I27" s="115"/>
      <x:c r="J27" s="115"/>
      <x:c r="K27" s="117"/>
      <x:c r="L27" s="15" t="str">
        <x:f>IF(A27="","",IF(J27="Yes","REVOKED",IF(G27&lt;TODAY(),"EXPIRED","VALID")))</x:f>
      </x:c>
      <x:c r="M27" s="114"/>
      <x:c r="N27" s="117"/>
    </x:row>
    <x:row r="28">
      <x:c r="A28" s="114"/>
      <x:c r="B28" s="115"/>
      <x:c r="C28" s="115"/>
      <x:c r="D28" s="115"/>
      <x:c r="E28" s="115"/>
      <x:c r="F28" s="134"/>
      <x:c r="G28" s="134"/>
      <x:c r="H28" s="115"/>
      <x:c r="I28" s="115"/>
      <x:c r="J28" s="115"/>
      <x:c r="K28" s="117"/>
      <x:c r="L28" s="15" t="str">
        <x:f>IF(A28="","",IF(J28="Yes","REVOKED",IF(G28&lt;TODAY(),"EXPIRED","VALID")))</x:f>
      </x:c>
      <x:c r="M28" s="114"/>
      <x:c r="N28" s="117"/>
    </x:row>
    <x:row r="29">
      <x:c r="A29" s="114"/>
      <x:c r="B29" s="115"/>
      <x:c r="C29" s="115"/>
      <x:c r="D29" s="115"/>
      <x:c r="E29" s="115"/>
      <x:c r="F29" s="134"/>
      <x:c r="G29" s="134"/>
      <x:c r="H29" s="115"/>
      <x:c r="I29" s="115"/>
      <x:c r="J29" s="115"/>
      <x:c r="K29" s="117"/>
      <x:c r="L29" s="15" t="str">
        <x:f>IF(A29="","",IF(J29="Yes","REVOKED",IF(G29&lt;TODAY(),"EXPIRED","VALID")))</x:f>
      </x:c>
      <x:c r="M29" s="114"/>
      <x:c r="N29" s="117"/>
    </x:row>
    <x:row r="30">
      <x:c r="A30" s="114"/>
      <x:c r="B30" s="115"/>
      <x:c r="C30" s="115"/>
      <x:c r="D30" s="115"/>
      <x:c r="E30" s="115"/>
      <x:c r="F30" s="134"/>
      <x:c r="G30" s="134"/>
      <x:c r="H30" s="115"/>
      <x:c r="I30" s="115"/>
      <x:c r="J30" s="115"/>
      <x:c r="K30" s="117"/>
      <x:c r="L30" s="15" t="str">
        <x:f>IF(A30="","",IF(J30="Yes","REVOKED",IF(G30&lt;TODAY(),"EXPIRED","VALID")))</x:f>
      </x:c>
      <x:c r="M30" s="114"/>
      <x:c r="N30" s="117"/>
    </x:row>
    <x:row r="31">
      <x:c r="A31" s="114"/>
      <x:c r="B31" s="115"/>
      <x:c r="C31" s="115"/>
      <x:c r="D31" s="115"/>
      <x:c r="E31" s="115"/>
      <x:c r="F31" s="134"/>
      <x:c r="G31" s="134"/>
      <x:c r="H31" s="115"/>
      <x:c r="I31" s="115"/>
      <x:c r="J31" s="115"/>
      <x:c r="K31" s="117"/>
      <x:c r="L31" s="15" t="str">
        <x:f>IF(A31="","",IF(J31="Yes","REVOKED",IF(G31&lt;TODAY(),"EXPIRED","VALID")))</x:f>
      </x:c>
      <x:c r="M31" s="114"/>
      <x:c r="N31" s="117"/>
    </x:row>
    <x:row r="32">
      <x:c r="A32" s="114"/>
      <x:c r="B32" s="115"/>
      <x:c r="C32" s="115"/>
      <x:c r="D32" s="115"/>
      <x:c r="E32" s="115"/>
      <x:c r="F32" s="134"/>
      <x:c r="G32" s="134"/>
      <x:c r="H32" s="115"/>
      <x:c r="I32" s="115"/>
      <x:c r="J32" s="115"/>
      <x:c r="K32" s="117"/>
      <x:c r="L32" s="15" t="str">
        <x:f>IF(A32="","",IF(J32="Yes","REVOKED",IF(G32&lt;TODAY(),"EXPIRED","VALID")))</x:f>
      </x:c>
      <x:c r="M32" s="114"/>
      <x:c r="N32" s="117"/>
    </x:row>
    <x:row r="33">
      <x:c r="A33" s="114"/>
      <x:c r="B33" s="115"/>
      <x:c r="C33" s="115"/>
      <x:c r="D33" s="115"/>
      <x:c r="E33" s="115"/>
      <x:c r="F33" s="134"/>
      <x:c r="G33" s="134"/>
      <x:c r="H33" s="115"/>
      <x:c r="I33" s="115"/>
      <x:c r="J33" s="115"/>
      <x:c r="K33" s="117"/>
      <x:c r="L33" s="15" t="str">
        <x:f>IF(A33="","",IF(J33="Yes","REVOKED",IF(G33&lt;TODAY(),"EXPIRED","VALID")))</x:f>
      </x:c>
      <x:c r="M33" s="114"/>
      <x:c r="N33" s="117"/>
    </x:row>
    <x:row r="34">
      <x:c r="A34" s="114"/>
      <x:c r="B34" s="115"/>
      <x:c r="C34" s="115"/>
      <x:c r="D34" s="115"/>
      <x:c r="E34" s="115"/>
      <x:c r="F34" s="134"/>
      <x:c r="G34" s="134"/>
      <x:c r="H34" s="115"/>
      <x:c r="I34" s="115"/>
      <x:c r="J34" s="115"/>
      <x:c r="K34" s="117"/>
      <x:c r="L34" s="15" t="str">
        <x:f>IF(A34="","",IF(J34="Yes","REVOKED",IF(G34&lt;TODAY(),"EXPIRED","VALID")))</x:f>
      </x:c>
      <x:c r="M34" s="114"/>
      <x:c r="N34" s="117"/>
    </x:row>
    <x:row r="35">
      <x:c r="A35" s="114"/>
      <x:c r="B35" s="115"/>
      <x:c r="C35" s="115"/>
      <x:c r="D35" s="115"/>
      <x:c r="E35" s="115"/>
      <x:c r="F35" s="134"/>
      <x:c r="G35" s="134"/>
      <x:c r="H35" s="115"/>
      <x:c r="I35" s="115"/>
      <x:c r="J35" s="115"/>
      <x:c r="K35" s="117"/>
      <x:c r="L35" s="15" t="str">
        <x:f>IF(A35="","",IF(J35="Yes","REVOKED",IF(G35&lt;TODAY(),"EXPIRED","VALID")))</x:f>
      </x:c>
      <x:c r="M35" s="114"/>
      <x:c r="N35" s="117"/>
    </x:row>
    <x:row r="36">
      <x:c r="A36" s="114"/>
      <x:c r="B36" s="115"/>
      <x:c r="C36" s="115"/>
      <x:c r="D36" s="115"/>
      <x:c r="E36" s="115"/>
      <x:c r="F36" s="134"/>
      <x:c r="G36" s="134"/>
      <x:c r="H36" s="115"/>
      <x:c r="I36" s="115"/>
      <x:c r="J36" s="115"/>
      <x:c r="K36" s="117"/>
      <x:c r="L36" s="15" t="str">
        <x:f>IF(A36="","",IF(J36="Yes","REVOKED",IF(G36&lt;TODAY(),"EXPIRED","VALID")))</x:f>
      </x:c>
      <x:c r="M36" s="114"/>
      <x:c r="N36" s="117"/>
    </x:row>
    <x:row r="37">
      <x:c r="A37" s="114"/>
      <x:c r="B37" s="115"/>
      <x:c r="C37" s="115"/>
      <x:c r="D37" s="115"/>
      <x:c r="E37" s="115"/>
      <x:c r="F37" s="134"/>
      <x:c r="G37" s="134"/>
      <x:c r="H37" s="115"/>
      <x:c r="I37" s="115"/>
      <x:c r="J37" s="115"/>
      <x:c r="K37" s="117"/>
      <x:c r="L37" s="15" t="str">
        <x:f>IF(A37="","",IF(J37="Yes","REVOKED",IF(G37&lt;TODAY(),"EXPIRED","VALID")))</x:f>
      </x:c>
      <x:c r="M37" s="114"/>
      <x:c r="N37" s="117"/>
    </x:row>
    <x:row r="38">
      <x:c r="A38" s="114"/>
      <x:c r="B38" s="115"/>
      <x:c r="C38" s="115"/>
      <x:c r="D38" s="115"/>
      <x:c r="E38" s="115"/>
      <x:c r="F38" s="134"/>
      <x:c r="G38" s="134"/>
      <x:c r="H38" s="115"/>
      <x:c r="I38" s="115"/>
      <x:c r="J38" s="115"/>
      <x:c r="K38" s="117"/>
      <x:c r="L38" s="15" t="str">
        <x:f>IF(A38="","",IF(J38="Yes","REVOKED",IF(G38&lt;TODAY(),"EXPIRED","VALID")))</x:f>
      </x:c>
      <x:c r="M38" s="114"/>
      <x:c r="N38" s="117"/>
    </x:row>
    <x:row r="39">
      <x:c r="A39" s="114"/>
      <x:c r="B39" s="115"/>
      <x:c r="C39" s="115"/>
      <x:c r="D39" s="115"/>
      <x:c r="E39" s="115"/>
      <x:c r="F39" s="134"/>
      <x:c r="G39" s="134"/>
      <x:c r="H39" s="115"/>
      <x:c r="I39" s="115"/>
      <x:c r="J39" s="115"/>
      <x:c r="K39" s="117"/>
      <x:c r="L39" s="15" t="str">
        <x:f>IF(A39="","",IF(J39="Yes","REVOKED",IF(G39&lt;TODAY(),"EXPIRED","VALID")))</x:f>
      </x:c>
      <x:c r="M39" s="114"/>
      <x:c r="N39" s="117"/>
    </x:row>
    <x:row r="40">
      <x:c r="A40" s="114"/>
      <x:c r="B40" s="115"/>
      <x:c r="C40" s="115"/>
      <x:c r="D40" s="115"/>
      <x:c r="E40" s="115"/>
      <x:c r="F40" s="134"/>
      <x:c r="G40" s="134"/>
      <x:c r="H40" s="115"/>
      <x:c r="I40" s="115"/>
      <x:c r="J40" s="115"/>
      <x:c r="K40" s="117"/>
      <x:c r="L40" s="15" t="str">
        <x:f>IF(A40="","",IF(J40="Yes","REVOKED",IF(G40&lt;TODAY(),"EXPIRED","VALID")))</x:f>
      </x:c>
      <x:c r="M40" s="114"/>
      <x:c r="N40" s="117"/>
    </x:row>
    <x:row r="41">
      <x:c r="A41" s="114"/>
      <x:c r="B41" s="115"/>
      <x:c r="C41" s="115"/>
      <x:c r="D41" s="115"/>
      <x:c r="E41" s="115"/>
      <x:c r="F41" s="134"/>
      <x:c r="G41" s="134"/>
      <x:c r="H41" s="115"/>
      <x:c r="I41" s="115"/>
      <x:c r="J41" s="115"/>
      <x:c r="K41" s="117"/>
      <x:c r="L41" s="15" t="str">
        <x:f>IF(A41="","",IF(J41="Yes","REVOKED",IF(G41&lt;TODAY(),"EXPIRED","VALID")))</x:f>
      </x:c>
      <x:c r="M41" s="114"/>
      <x:c r="N41" s="117"/>
    </x:row>
    <x:row r="42">
      <x:c r="A42" s="114"/>
      <x:c r="B42" s="115"/>
      <x:c r="C42" s="115"/>
      <x:c r="D42" s="115"/>
      <x:c r="E42" s="115"/>
      <x:c r="F42" s="134"/>
      <x:c r="G42" s="134"/>
      <x:c r="H42" s="115"/>
      <x:c r="I42" s="115"/>
      <x:c r="J42" s="115"/>
      <x:c r="K42" s="117"/>
      <x:c r="L42" s="15" t="str">
        <x:f>IF(A42="","",IF(J42="Yes","REVOKED",IF(G42&lt;TODAY(),"EXPIRED","VALID")))</x:f>
      </x:c>
      <x:c r="M42" s="114"/>
      <x:c r="N42" s="117"/>
    </x:row>
    <x:row r="43">
      <x:c r="A43" s="114"/>
      <x:c r="B43" s="115"/>
      <x:c r="C43" s="115"/>
      <x:c r="D43" s="115"/>
      <x:c r="E43" s="115"/>
      <x:c r="F43" s="134"/>
      <x:c r="G43" s="134"/>
      <x:c r="H43" s="115"/>
      <x:c r="I43" s="115"/>
      <x:c r="J43" s="115"/>
      <x:c r="K43" s="117"/>
      <x:c r="L43" s="15" t="str">
        <x:f>IF(A43="","",IF(J43="Yes","REVOKED",IF(G43&lt;TODAY(),"EXPIRED","VALID")))</x:f>
      </x:c>
      <x:c r="M43" s="114"/>
      <x:c r="N43" s="117"/>
    </x:row>
    <x:row r="44">
      <x:c r="A44" s="114"/>
      <x:c r="B44" s="115"/>
      <x:c r="C44" s="115"/>
      <x:c r="D44" s="115"/>
      <x:c r="E44" s="115"/>
      <x:c r="F44" s="134"/>
      <x:c r="G44" s="134"/>
      <x:c r="H44" s="115"/>
      <x:c r="I44" s="115"/>
      <x:c r="J44" s="115"/>
      <x:c r="K44" s="117"/>
      <x:c r="L44" s="15" t="str">
        <x:f>IF(A44="","",IF(J44="Yes","REVOKED",IF(G44&lt;TODAY(),"EXPIRED","VALID")))</x:f>
      </x:c>
      <x:c r="M44" s="114"/>
      <x:c r="N44" s="117"/>
    </x:row>
    <x:row r="45">
      <x:c r="A45" s="114"/>
      <x:c r="B45" s="115"/>
      <x:c r="C45" s="115"/>
      <x:c r="D45" s="115"/>
      <x:c r="E45" s="115"/>
      <x:c r="F45" s="134"/>
      <x:c r="G45" s="134"/>
      <x:c r="H45" s="115"/>
      <x:c r="I45" s="115"/>
      <x:c r="J45" s="115"/>
      <x:c r="K45" s="117"/>
      <x:c r="L45" s="15" t="str">
        <x:f>IF(A45="","",IF(J45="Yes","REVOKED",IF(G45&lt;TODAY(),"EXPIRED","VALID")))</x:f>
      </x:c>
      <x:c r="M45" s="114"/>
      <x:c r="N45" s="117"/>
    </x:row>
    <x:row r="46">
      <x:c r="A46" s="114"/>
      <x:c r="B46" s="115"/>
      <x:c r="C46" s="115"/>
      <x:c r="D46" s="115"/>
      <x:c r="E46" s="115"/>
      <x:c r="F46" s="134"/>
      <x:c r="G46" s="134"/>
      <x:c r="H46" s="115"/>
      <x:c r="I46" s="115"/>
      <x:c r="J46" s="115"/>
      <x:c r="K46" s="117"/>
      <x:c r="L46" s="15" t="str">
        <x:f>IF(A46="","",IF(J46="Yes","REVOKED",IF(G46&lt;TODAY(),"EXPIRED","VALID")))</x:f>
      </x:c>
      <x:c r="M46" s="114"/>
      <x:c r="N46" s="117"/>
    </x:row>
    <x:row r="47">
      <x:c r="A47" s="114"/>
      <x:c r="B47" s="115"/>
      <x:c r="C47" s="115"/>
      <x:c r="D47" s="115"/>
      <x:c r="E47" s="115"/>
      <x:c r="F47" s="134"/>
      <x:c r="G47" s="134"/>
      <x:c r="H47" s="115"/>
      <x:c r="I47" s="115"/>
      <x:c r="J47" s="115"/>
      <x:c r="K47" s="117"/>
      <x:c r="L47" s="15" t="str">
        <x:f>IF(A47="","",IF(J47="Yes","REVOKED",IF(G47&lt;TODAY(),"EXPIRED","VALID")))</x:f>
      </x:c>
      <x:c r="M47" s="114"/>
      <x:c r="N47" s="117"/>
    </x:row>
    <x:row r="48">
      <x:c r="A48" s="114"/>
      <x:c r="B48" s="115"/>
      <x:c r="C48" s="115"/>
      <x:c r="D48" s="115"/>
      <x:c r="E48" s="115"/>
      <x:c r="F48" s="134"/>
      <x:c r="G48" s="134"/>
      <x:c r="H48" s="115"/>
      <x:c r="I48" s="115"/>
      <x:c r="J48" s="115"/>
      <x:c r="K48" s="117"/>
      <x:c r="L48" s="15" t="str">
        <x:f>IF(A48="","",IF(J48="Yes","REVOKED",IF(G48&lt;TODAY(),"EXPIRED","VALID")))</x:f>
      </x:c>
      <x:c r="M48" s="114"/>
      <x:c r="N48" s="117"/>
    </x:row>
    <x:row r="49">
      <x:c r="A49" s="114"/>
      <x:c r="B49" s="115"/>
      <x:c r="C49" s="115"/>
      <x:c r="D49" s="115"/>
      <x:c r="E49" s="115"/>
      <x:c r="F49" s="134"/>
      <x:c r="G49" s="134"/>
      <x:c r="H49" s="115"/>
      <x:c r="I49" s="115"/>
      <x:c r="J49" s="115"/>
      <x:c r="K49" s="117"/>
      <x:c r="L49" s="15" t="str">
        <x:f>IF(A49="","",IF(J49="Yes","REVOKED",IF(G49&lt;TODAY(),"EXPIRED","VALID")))</x:f>
      </x:c>
      <x:c r="M49" s="114"/>
      <x:c r="N49" s="117"/>
    </x:row>
    <x:row r="50">
      <x:c r="A50" s="114"/>
      <x:c r="B50" s="115"/>
      <x:c r="C50" s="115"/>
      <x:c r="D50" s="115"/>
      <x:c r="E50" s="115"/>
      <x:c r="F50" s="134"/>
      <x:c r="G50" s="134"/>
      <x:c r="H50" s="115"/>
      <x:c r="I50" s="115"/>
      <x:c r="J50" s="115"/>
      <x:c r="K50" s="117"/>
      <x:c r="L50" s="15" t="str">
        <x:f>IF(A50="","",IF(J50="Yes","REVOKED",IF(G50&lt;TODAY(),"EXPIRED","VALID")))</x:f>
      </x:c>
      <x:c r="M50" s="114"/>
      <x:c r="N50" s="117"/>
    </x:row>
    <x:row r="51">
      <x:c r="A51" s="114"/>
      <x:c r="B51" s="115"/>
      <x:c r="C51" s="115"/>
      <x:c r="D51" s="115"/>
      <x:c r="E51" s="115"/>
      <x:c r="F51" s="134"/>
      <x:c r="G51" s="134"/>
      <x:c r="H51" s="115"/>
      <x:c r="I51" s="115"/>
      <x:c r="J51" s="115"/>
      <x:c r="K51" s="117"/>
      <x:c r="L51" s="15" t="str">
        <x:f>IF(A51="","",IF(J51="Yes","REVOKED",IF(G51&lt;TODAY(),"EXPIRED","VALID")))</x:f>
      </x:c>
      <x:c r="M51" s="114"/>
      <x:c r="N51" s="117"/>
    </x:row>
    <x:row r="52">
      <x:c r="A52" s="114"/>
      <x:c r="B52" s="115"/>
      <x:c r="C52" s="115"/>
      <x:c r="D52" s="115"/>
      <x:c r="E52" s="115"/>
      <x:c r="F52" s="134"/>
      <x:c r="G52" s="134"/>
      <x:c r="H52" s="115"/>
      <x:c r="I52" s="115"/>
      <x:c r="J52" s="115"/>
      <x:c r="K52" s="117"/>
      <x:c r="L52" s="15" t="str">
        <x:f>IF(A52="","",IF(J52="Yes","REVOKED",IF(G52&lt;TODAY(),"EXPIRED","VALID")))</x:f>
      </x:c>
      <x:c r="M52" s="114"/>
      <x:c r="N52" s="117"/>
    </x:row>
    <x:row r="53">
      <x:c r="A53" s="114"/>
      <x:c r="B53" s="115"/>
      <x:c r="C53" s="115"/>
      <x:c r="D53" s="115"/>
      <x:c r="E53" s="115"/>
      <x:c r="F53" s="134"/>
      <x:c r="G53" s="134"/>
      <x:c r="H53" s="115"/>
      <x:c r="I53" s="115"/>
      <x:c r="J53" s="115"/>
      <x:c r="K53" s="117"/>
      <x:c r="L53" s="15" t="str">
        <x:f>IF(A53="","",IF(J53="Yes","REVOKED",IF(G53&lt;TODAY(),"EXPIRED","VALID")))</x:f>
      </x:c>
      <x:c r="M53" s="114"/>
      <x:c r="N53" s="117"/>
    </x:row>
    <x:row r="54">
      <x:c r="A54" s="114"/>
      <x:c r="B54" s="115"/>
      <x:c r="C54" s="115"/>
      <x:c r="D54" s="115"/>
      <x:c r="E54" s="115"/>
      <x:c r="F54" s="134"/>
      <x:c r="G54" s="134"/>
      <x:c r="H54" s="115"/>
      <x:c r="I54" s="115"/>
      <x:c r="J54" s="115"/>
      <x:c r="K54" s="117"/>
      <x:c r="L54" s="15" t="str">
        <x:f>IF(A54="","",IF(J54="Yes","REVOKED",IF(G54&lt;TODAY(),"EXPIRED","VALID")))</x:f>
      </x:c>
      <x:c r="M54" s="114"/>
      <x:c r="N54" s="117"/>
    </x:row>
    <x:row r="55">
      <x:c r="A55" s="114"/>
      <x:c r="B55" s="115"/>
      <x:c r="C55" s="115"/>
      <x:c r="D55" s="115"/>
      <x:c r="E55" s="115"/>
      <x:c r="F55" s="134"/>
      <x:c r="G55" s="134"/>
      <x:c r="H55" s="115"/>
      <x:c r="I55" s="115"/>
      <x:c r="J55" s="115"/>
      <x:c r="K55" s="117"/>
      <x:c r="L55" s="15" t="str">
        <x:f>IF(A55="","",IF(J55="Yes","REVOKED",IF(G55&lt;TODAY(),"EXPIRED","VALID")))</x:f>
      </x:c>
      <x:c r="M55" s="114"/>
      <x:c r="N55" s="117"/>
    </x:row>
    <x:row r="56">
      <x:c r="A56" s="114"/>
      <x:c r="B56" s="115"/>
      <x:c r="C56" s="115"/>
      <x:c r="D56" s="115"/>
      <x:c r="E56" s="115"/>
      <x:c r="F56" s="134"/>
      <x:c r="G56" s="134"/>
      <x:c r="H56" s="115"/>
      <x:c r="I56" s="115"/>
      <x:c r="J56" s="115"/>
      <x:c r="K56" s="117"/>
      <x:c r="L56" s="15" t="str">
        <x:f>IF(A56="","",IF(J56="Yes","REVOKED",IF(G56&lt;TODAY(),"EXPIRED","VALID")))</x:f>
      </x:c>
      <x:c r="M56" s="114"/>
      <x:c r="N56" s="117"/>
    </x:row>
    <x:row r="57">
      <x:c r="A57" s="114"/>
      <x:c r="B57" s="115"/>
      <x:c r="C57" s="115"/>
      <x:c r="D57" s="115"/>
      <x:c r="E57" s="115"/>
      <x:c r="F57" s="134"/>
      <x:c r="G57" s="134"/>
      <x:c r="H57" s="115"/>
      <x:c r="I57" s="115"/>
      <x:c r="J57" s="115"/>
      <x:c r="K57" s="117"/>
      <x:c r="L57" s="15" t="str">
        <x:f>IF(A57="","",IF(J57="Yes","REVOKED",IF(G57&lt;TODAY(),"EXPIRED","VALID")))</x:f>
      </x:c>
      <x:c r="M57" s="114"/>
      <x:c r="N57" s="117"/>
    </x:row>
    <x:row r="58">
      <x:c r="A58" s="114"/>
      <x:c r="B58" s="115"/>
      <x:c r="C58" s="115"/>
      <x:c r="D58" s="115"/>
      <x:c r="E58" s="115"/>
      <x:c r="F58" s="134"/>
      <x:c r="G58" s="134"/>
      <x:c r="H58" s="115"/>
      <x:c r="I58" s="115"/>
      <x:c r="J58" s="115"/>
      <x:c r="K58" s="117"/>
      <x:c r="L58" s="15" t="str">
        <x:f>IF(A58="","",IF(J58="Yes","REVOKED",IF(G58&lt;TODAY(),"EXPIRED","VALID")))</x:f>
      </x:c>
      <x:c r="M58" s="114"/>
      <x:c r="N58" s="117"/>
    </x:row>
    <x:row r="59">
      <x:c r="A59" s="114"/>
      <x:c r="B59" s="115"/>
      <x:c r="C59" s="115"/>
      <x:c r="D59" s="115"/>
      <x:c r="E59" s="115"/>
      <x:c r="F59" s="134"/>
      <x:c r="G59" s="134"/>
      <x:c r="H59" s="115"/>
      <x:c r="I59" s="115"/>
      <x:c r="J59" s="115"/>
      <x:c r="K59" s="117"/>
      <x:c r="L59" s="15" t="str">
        <x:f>IF(A59="","",IF(J59="Yes","REVOKED",IF(G59&lt;TODAY(),"EXPIRED","VALID")))</x:f>
      </x:c>
      <x:c r="M59" s="114"/>
      <x:c r="N59" s="117"/>
    </x:row>
    <x:row r="60">
      <x:c r="A60" s="114"/>
      <x:c r="B60" s="115"/>
      <x:c r="C60" s="115"/>
      <x:c r="D60" s="115"/>
      <x:c r="E60" s="115"/>
      <x:c r="F60" s="134"/>
      <x:c r="G60" s="134"/>
      <x:c r="H60" s="115"/>
      <x:c r="I60" s="115"/>
      <x:c r="J60" s="115"/>
      <x:c r="K60" s="117"/>
      <x:c r="L60" s="15" t="str">
        <x:f>IF(A60="","",IF(J60="Yes","REVOKED",IF(G60&lt;TODAY(),"EXPIRED","VALID")))</x:f>
      </x:c>
      <x:c r="M60" s="114"/>
      <x:c r="N60" s="117"/>
    </x:row>
    <x:row r="61">
      <x:c r="A61" s="114"/>
      <x:c r="B61" s="115"/>
      <x:c r="C61" s="115"/>
      <x:c r="D61" s="115"/>
      <x:c r="E61" s="115"/>
      <x:c r="F61" s="134"/>
      <x:c r="G61" s="134"/>
      <x:c r="H61" s="115"/>
      <x:c r="I61" s="115"/>
      <x:c r="J61" s="115"/>
      <x:c r="K61" s="117"/>
      <x:c r="L61" s="15" t="str">
        <x:f>IF(A61="","",IF(J61="Yes","REVOKED",IF(G61&lt;TODAY(),"EXPIRED","VALID")))</x:f>
      </x:c>
      <x:c r="M61" s="114"/>
      <x:c r="N61" s="117"/>
    </x:row>
    <x:row r="62">
      <x:c r="A62" s="114"/>
      <x:c r="B62" s="115"/>
      <x:c r="C62" s="115"/>
      <x:c r="D62" s="115"/>
      <x:c r="E62" s="115"/>
      <x:c r="F62" s="134"/>
      <x:c r="G62" s="134"/>
      <x:c r="H62" s="115"/>
      <x:c r="I62" s="115"/>
      <x:c r="J62" s="115"/>
      <x:c r="K62" s="117"/>
      <x:c r="L62" s="15" t="str">
        <x:f>IF(A62="","",IF(J62="Yes","REVOKED",IF(G62&lt;TODAY(),"EXPIRED","VALID")))</x:f>
      </x:c>
      <x:c r="M62" s="114"/>
      <x:c r="N62" s="117"/>
    </x:row>
    <x:row r="63">
      <x:c r="A63" s="114"/>
      <x:c r="B63" s="115"/>
      <x:c r="C63" s="115"/>
      <x:c r="D63" s="115"/>
      <x:c r="E63" s="115"/>
      <x:c r="F63" s="134"/>
      <x:c r="G63" s="134"/>
      <x:c r="H63" s="115"/>
      <x:c r="I63" s="115"/>
      <x:c r="J63" s="115"/>
      <x:c r="K63" s="117"/>
      <x:c r="L63" s="15" t="str">
        <x:f>IF(A63="","",IF(J63="Yes","REVOKED",IF(G63&lt;TODAY(),"EXPIRED","VALID")))</x:f>
      </x:c>
      <x:c r="M63" s="114"/>
      <x:c r="N63" s="117"/>
    </x:row>
    <x:row r="64">
      <x:c r="A64" s="114"/>
      <x:c r="B64" s="115"/>
      <x:c r="C64" s="115"/>
      <x:c r="D64" s="115"/>
      <x:c r="E64" s="115"/>
      <x:c r="F64" s="134"/>
      <x:c r="G64" s="134"/>
      <x:c r="H64" s="115"/>
      <x:c r="I64" s="115"/>
      <x:c r="J64" s="115"/>
      <x:c r="K64" s="117"/>
      <x:c r="L64" s="15" t="str">
        <x:f>IF(A64="","",IF(J64="Yes","REVOKED",IF(G64&lt;TODAY(),"EXPIRED","VALID")))</x:f>
      </x:c>
      <x:c r="M64" s="114"/>
      <x:c r="N64" s="117"/>
    </x:row>
    <x:row r="65">
      <x:c r="A65" s="114"/>
      <x:c r="B65" s="115"/>
      <x:c r="C65" s="115"/>
      <x:c r="D65" s="115"/>
      <x:c r="E65" s="115"/>
      <x:c r="F65" s="134"/>
      <x:c r="G65" s="134"/>
      <x:c r="H65" s="115"/>
      <x:c r="I65" s="115"/>
      <x:c r="J65" s="115"/>
      <x:c r="K65" s="117"/>
      <x:c r="L65" s="15" t="str">
        <x:f>IF(A65="","",IF(J65="Yes","REVOKED",IF(G65&lt;TODAY(),"EXPIRED","VALID")))</x:f>
      </x:c>
      <x:c r="M65" s="114"/>
      <x:c r="N65" s="117"/>
    </x:row>
    <x:row r="66">
      <x:c r="A66" s="114"/>
      <x:c r="B66" s="115"/>
      <x:c r="C66" s="115"/>
      <x:c r="D66" s="115"/>
      <x:c r="E66" s="115"/>
      <x:c r="F66" s="134"/>
      <x:c r="G66" s="134"/>
      <x:c r="H66" s="115"/>
      <x:c r="I66" s="115"/>
      <x:c r="J66" s="115"/>
      <x:c r="K66" s="117"/>
      <x:c r="L66" s="15" t="str">
        <x:f>IF(A66="","",IF(J66="Yes","REVOKED",IF(G66&lt;TODAY(),"EXPIRED","VALID")))</x:f>
      </x:c>
      <x:c r="M66" s="114"/>
      <x:c r="N66" s="117"/>
    </x:row>
    <x:row r="67">
      <x:c r="A67" s="114"/>
      <x:c r="B67" s="115"/>
      <x:c r="C67" s="115"/>
      <x:c r="D67" s="115"/>
      <x:c r="E67" s="115"/>
      <x:c r="F67" s="134"/>
      <x:c r="G67" s="134"/>
      <x:c r="H67" s="115"/>
      <x:c r="I67" s="115"/>
      <x:c r="J67" s="115"/>
      <x:c r="K67" s="117"/>
      <x:c r="L67" s="15" t="str">
        <x:f>IF(A67="","",IF(J67="Yes","REVOKED",IF(G67&lt;TODAY(),"EXPIRED","VALID")))</x:f>
      </x:c>
      <x:c r="M67" s="114"/>
      <x:c r="N67" s="117"/>
    </x:row>
    <x:row r="68">
      <x:c r="A68" s="114"/>
      <x:c r="B68" s="115"/>
      <x:c r="C68" s="115"/>
      <x:c r="D68" s="115"/>
      <x:c r="E68" s="115"/>
      <x:c r="F68" s="134"/>
      <x:c r="G68" s="134"/>
      <x:c r="H68" s="115"/>
      <x:c r="I68" s="115"/>
      <x:c r="J68" s="115"/>
      <x:c r="K68" s="117"/>
      <x:c r="L68" s="15" t="str">
        <x:f>IF(A68="","",IF(J68="Yes","REVOKED",IF(G68&lt;TODAY(),"EXPIRED","VALID")))</x:f>
      </x:c>
      <x:c r="M68" s="114"/>
      <x:c r="N68" s="117"/>
    </x:row>
    <x:row r="69">
      <x:c r="A69" s="114"/>
      <x:c r="B69" s="115"/>
      <x:c r="C69" s="115"/>
      <x:c r="D69" s="115"/>
      <x:c r="E69" s="115"/>
      <x:c r="F69" s="134"/>
      <x:c r="G69" s="134"/>
      <x:c r="H69" s="115"/>
      <x:c r="I69" s="115"/>
      <x:c r="J69" s="115"/>
      <x:c r="K69" s="117"/>
      <x:c r="L69" s="15" t="str">
        <x:f>IF(A69="","",IF(J69="Yes","REVOKED",IF(G69&lt;TODAY(),"EXPIRED","VALID")))</x:f>
      </x:c>
      <x:c r="M69" s="114"/>
      <x:c r="N69" s="117"/>
    </x:row>
    <x:row r="70">
      <x:c r="A70" s="114"/>
      <x:c r="B70" s="115"/>
      <x:c r="C70" s="115"/>
      <x:c r="D70" s="115"/>
      <x:c r="E70" s="115"/>
      <x:c r="F70" s="134"/>
      <x:c r="G70" s="134"/>
      <x:c r="H70" s="115"/>
      <x:c r="I70" s="115"/>
      <x:c r="J70" s="115"/>
      <x:c r="K70" s="117"/>
      <x:c r="L70" s="15" t="str">
        <x:f>IF(A70="","",IF(J70="Yes","REVOKED",IF(G70&lt;TODAY(),"EXPIRED","VALID")))</x:f>
      </x:c>
      <x:c r="M70" s="114"/>
      <x:c r="N70" s="117"/>
    </x:row>
    <x:row r="71">
      <x:c r="A71" s="114"/>
      <x:c r="B71" s="115"/>
      <x:c r="C71" s="115"/>
      <x:c r="D71" s="115"/>
      <x:c r="E71" s="115"/>
      <x:c r="F71" s="134"/>
      <x:c r="G71" s="134"/>
      <x:c r="H71" s="115"/>
      <x:c r="I71" s="115"/>
      <x:c r="J71" s="115"/>
      <x:c r="K71" s="117"/>
      <x:c r="L71" s="15" t="str">
        <x:f>IF(A71="","",IF(J71="Yes","REVOKED",IF(G71&lt;TODAY(),"EXPIRED","VALID")))</x:f>
      </x:c>
      <x:c r="M71" s="114"/>
      <x:c r="N71" s="117"/>
    </x:row>
    <x:row r="72">
      <x:c r="A72" s="114"/>
      <x:c r="B72" s="115"/>
      <x:c r="C72" s="115"/>
      <x:c r="D72" s="115"/>
      <x:c r="E72" s="115"/>
      <x:c r="F72" s="134"/>
      <x:c r="G72" s="134"/>
      <x:c r="H72" s="115"/>
      <x:c r="I72" s="115"/>
      <x:c r="J72" s="115"/>
      <x:c r="K72" s="117"/>
      <x:c r="L72" s="15" t="str">
        <x:f>IF(A72="","",IF(J72="Yes","REVOKED",IF(G72&lt;TODAY(),"EXPIRED","VALID")))</x:f>
      </x:c>
      <x:c r="M72" s="114"/>
      <x:c r="N72" s="117"/>
    </x:row>
    <x:row r="73">
      <x:c r="A73" s="114"/>
      <x:c r="B73" s="115"/>
      <x:c r="C73" s="115"/>
      <x:c r="D73" s="115"/>
      <x:c r="E73" s="115"/>
      <x:c r="F73" s="134"/>
      <x:c r="G73" s="134"/>
      <x:c r="H73" s="115"/>
      <x:c r="I73" s="115"/>
      <x:c r="J73" s="115"/>
      <x:c r="K73" s="117"/>
      <x:c r="L73" s="15" t="str">
        <x:f>IF(A73="","",IF(J73="Yes","REVOKED",IF(G73&lt;TODAY(),"EXPIRED","VALID")))</x:f>
      </x:c>
      <x:c r="M73" s="114"/>
      <x:c r="N73" s="117"/>
    </x:row>
    <x:row r="74">
      <x:c r="A74" s="114"/>
      <x:c r="B74" s="115"/>
      <x:c r="C74" s="115"/>
      <x:c r="D74" s="115"/>
      <x:c r="E74" s="115"/>
      <x:c r="F74" s="134"/>
      <x:c r="G74" s="134"/>
      <x:c r="H74" s="115"/>
      <x:c r="I74" s="115"/>
      <x:c r="J74" s="115"/>
      <x:c r="K74" s="117"/>
      <x:c r="L74" s="15" t="str">
        <x:f>IF(A74="","",IF(J74="Yes","REVOKED",IF(G74&lt;TODAY(),"EXPIRED","VALID")))</x:f>
      </x:c>
      <x:c r="M74" s="114"/>
      <x:c r="N74" s="117"/>
    </x:row>
    <x:row r="75">
      <x:c r="A75" s="114"/>
      <x:c r="B75" s="115"/>
      <x:c r="C75" s="115"/>
      <x:c r="D75" s="115"/>
      <x:c r="E75" s="115"/>
      <x:c r="F75" s="134"/>
      <x:c r="G75" s="134"/>
      <x:c r="H75" s="115"/>
      <x:c r="I75" s="115"/>
      <x:c r="J75" s="115"/>
      <x:c r="K75" s="117"/>
      <x:c r="L75" s="15" t="str">
        <x:f>IF(A75="","",IF(J75="Yes","REVOKED",IF(G75&lt;TODAY(),"EXPIRED","VALID")))</x:f>
      </x:c>
      <x:c r="M75" s="114"/>
      <x:c r="N75" s="117"/>
    </x:row>
    <x:row r="76">
      <x:c r="A76" s="114"/>
      <x:c r="B76" s="115"/>
      <x:c r="C76" s="115"/>
      <x:c r="D76" s="115"/>
      <x:c r="E76" s="115"/>
      <x:c r="F76" s="134"/>
      <x:c r="G76" s="134"/>
      <x:c r="H76" s="115"/>
      <x:c r="I76" s="115"/>
      <x:c r="J76" s="115"/>
      <x:c r="K76" s="117"/>
      <x:c r="L76" s="15" t="str">
        <x:f>IF(A76="","",IF(J76="Yes","REVOKED",IF(G76&lt;TODAY(),"EXPIRED","VALID")))</x:f>
      </x:c>
      <x:c r="M76" s="114"/>
      <x:c r="N76" s="117"/>
    </x:row>
    <x:row r="77">
      <x:c r="A77" s="114"/>
      <x:c r="B77" s="115"/>
      <x:c r="C77" s="115"/>
      <x:c r="D77" s="115"/>
      <x:c r="E77" s="115"/>
      <x:c r="F77" s="134"/>
      <x:c r="G77" s="134"/>
      <x:c r="H77" s="115"/>
      <x:c r="I77" s="115"/>
      <x:c r="J77" s="115"/>
      <x:c r="K77" s="117"/>
      <x:c r="L77" s="15" t="str">
        <x:f>IF(A77="","",IF(J77="Yes","REVOKED",IF(G77&lt;TODAY(),"EXPIRED","VALID")))</x:f>
      </x:c>
      <x:c r="M77" s="114"/>
      <x:c r="N77" s="117"/>
    </x:row>
    <x:row r="78">
      <x:c r="A78" s="114"/>
      <x:c r="B78" s="115"/>
      <x:c r="C78" s="115"/>
      <x:c r="D78" s="115"/>
      <x:c r="E78" s="115"/>
      <x:c r="F78" s="134"/>
      <x:c r="G78" s="134"/>
      <x:c r="H78" s="115"/>
      <x:c r="I78" s="115"/>
      <x:c r="J78" s="115"/>
      <x:c r="K78" s="117"/>
      <x:c r="L78" s="15" t="str">
        <x:f>IF(A78="","",IF(J78="Yes","REVOKED",IF(G78&lt;TODAY(),"EXPIRED","VALID")))</x:f>
      </x:c>
      <x:c r="M78" s="114"/>
      <x:c r="N78" s="117"/>
    </x:row>
    <x:row r="79">
      <x:c r="A79" s="114"/>
      <x:c r="B79" s="115"/>
      <x:c r="C79" s="115"/>
      <x:c r="D79" s="115"/>
      <x:c r="E79" s="115"/>
      <x:c r="F79" s="134"/>
      <x:c r="G79" s="134"/>
      <x:c r="H79" s="115"/>
      <x:c r="I79" s="115"/>
      <x:c r="J79" s="115"/>
      <x:c r="K79" s="117"/>
      <x:c r="L79" s="15" t="str">
        <x:f>IF(A79="","",IF(J79="Yes","REVOKED",IF(G79&lt;TODAY(),"EXPIRED","VALID")))</x:f>
      </x:c>
      <x:c r="M79" s="114"/>
      <x:c r="N79" s="117"/>
    </x:row>
    <x:row r="80">
      <x:c r="A80" s="114"/>
      <x:c r="B80" s="115"/>
      <x:c r="C80" s="115"/>
      <x:c r="D80" s="115"/>
      <x:c r="E80" s="115"/>
      <x:c r="F80" s="134"/>
      <x:c r="G80" s="134"/>
      <x:c r="H80" s="115"/>
      <x:c r="I80" s="115"/>
      <x:c r="J80" s="115"/>
      <x:c r="K80" s="117"/>
      <x:c r="L80" s="15" t="str">
        <x:f>IF(A80="","",IF(J80="Yes","REVOKED",IF(G80&lt;TODAY(),"EXPIRED","VALID")))</x:f>
      </x:c>
      <x:c r="M80" s="114"/>
      <x:c r="N80" s="117"/>
    </x:row>
    <x:row r="81">
      <x:c r="A81" s="114"/>
      <x:c r="B81" s="115"/>
      <x:c r="C81" s="115"/>
      <x:c r="D81" s="115"/>
      <x:c r="E81" s="115"/>
      <x:c r="F81" s="134"/>
      <x:c r="G81" s="134"/>
      <x:c r="H81" s="115"/>
      <x:c r="I81" s="115"/>
      <x:c r="J81" s="115"/>
      <x:c r="K81" s="117"/>
      <x:c r="L81" s="15" t="str">
        <x:f>IF(A81="","",IF(J81="Yes","REVOKED",IF(G81&lt;TODAY(),"EXPIRED","VALID")))</x:f>
      </x:c>
      <x:c r="M81" s="114"/>
      <x:c r="N81" s="117"/>
    </x:row>
    <x:row r="82">
      <x:c r="A82" s="114"/>
      <x:c r="B82" s="115"/>
      <x:c r="C82" s="115"/>
      <x:c r="D82" s="115"/>
      <x:c r="E82" s="115"/>
      <x:c r="F82" s="134"/>
      <x:c r="G82" s="134"/>
      <x:c r="H82" s="115"/>
      <x:c r="I82" s="115"/>
      <x:c r="J82" s="115"/>
      <x:c r="K82" s="117"/>
      <x:c r="L82" s="15" t="str">
        <x:f>IF(A82="","",IF(J82="Yes","REVOKED",IF(G82&lt;TODAY(),"EXPIRED","VALID")))</x:f>
      </x:c>
      <x:c r="M82" s="114"/>
      <x:c r="N82" s="117"/>
    </x:row>
    <x:row r="83">
      <x:c r="A83" s="114"/>
      <x:c r="B83" s="115"/>
      <x:c r="C83" s="115"/>
      <x:c r="D83" s="115"/>
      <x:c r="E83" s="115"/>
      <x:c r="F83" s="134"/>
      <x:c r="G83" s="134"/>
      <x:c r="H83" s="115"/>
      <x:c r="I83" s="115"/>
      <x:c r="J83" s="115"/>
      <x:c r="K83" s="117"/>
      <x:c r="L83" s="15" t="str">
        <x:f>IF(A83="","",IF(J83="Yes","REVOKED",IF(G83&lt;TODAY(),"EXPIRED","VALID")))</x:f>
      </x:c>
      <x:c r="M83" s="114"/>
      <x:c r="N83" s="117"/>
    </x:row>
    <x:row r="84">
      <x:c r="A84" s="114"/>
      <x:c r="B84" s="115"/>
      <x:c r="C84" s="115"/>
      <x:c r="D84" s="115"/>
      <x:c r="E84" s="115"/>
      <x:c r="F84" s="134"/>
      <x:c r="G84" s="134"/>
      <x:c r="H84" s="115"/>
      <x:c r="I84" s="115"/>
      <x:c r="J84" s="115"/>
      <x:c r="K84" s="117"/>
      <x:c r="L84" s="15" t="str">
        <x:f>IF(A84="","",IF(J84="Yes","REVOKED",IF(G84&lt;TODAY(),"EXPIRED","VALID")))</x:f>
      </x:c>
      <x:c r="M84" s="114"/>
      <x:c r="N84" s="117"/>
    </x:row>
    <x:row r="85">
      <x:c r="A85" s="114"/>
      <x:c r="B85" s="115"/>
      <x:c r="C85" s="115"/>
      <x:c r="D85" s="115"/>
      <x:c r="E85" s="115"/>
      <x:c r="F85" s="134"/>
      <x:c r="G85" s="134"/>
      <x:c r="H85" s="115"/>
      <x:c r="I85" s="115"/>
      <x:c r="J85" s="115"/>
      <x:c r="K85" s="117"/>
      <x:c r="L85" s="15" t="str">
        <x:f>IF(A85="","",IF(J85="Yes","REVOKED",IF(G85&lt;TODAY(),"EXPIRED","VALID")))</x:f>
      </x:c>
      <x:c r="M85" s="114"/>
      <x:c r="N85" s="117"/>
    </x:row>
    <x:row r="86">
      <x:c r="A86" s="114"/>
      <x:c r="B86" s="115"/>
      <x:c r="C86" s="115"/>
      <x:c r="D86" s="115"/>
      <x:c r="E86" s="115"/>
      <x:c r="F86" s="134"/>
      <x:c r="G86" s="134"/>
      <x:c r="H86" s="115"/>
      <x:c r="I86" s="115"/>
      <x:c r="J86" s="115"/>
      <x:c r="K86" s="117"/>
      <x:c r="L86" s="15" t="str">
        <x:f>IF(A86="","",IF(J86="Yes","REVOKED",IF(G86&lt;TODAY(),"EXPIRED","VALID")))</x:f>
      </x:c>
      <x:c r="M86" s="114"/>
      <x:c r="N86" s="117"/>
    </x:row>
    <x:row r="87">
      <x:c r="A87" s="114"/>
      <x:c r="B87" s="115"/>
      <x:c r="C87" s="115"/>
      <x:c r="D87" s="115"/>
      <x:c r="E87" s="115"/>
      <x:c r="F87" s="134"/>
      <x:c r="G87" s="134"/>
      <x:c r="H87" s="115"/>
      <x:c r="I87" s="115"/>
      <x:c r="J87" s="115"/>
      <x:c r="K87" s="117"/>
      <x:c r="L87" s="15" t="str">
        <x:f>IF(A87="","",IF(J87="Yes","REVOKED",IF(G87&lt;TODAY(),"EXPIRED","VALID")))</x:f>
      </x:c>
      <x:c r="M87" s="114"/>
      <x:c r="N87" s="117"/>
    </x:row>
    <x:row r="88">
      <x:c r="A88" s="114"/>
      <x:c r="B88" s="115"/>
      <x:c r="C88" s="115"/>
      <x:c r="D88" s="115"/>
      <x:c r="E88" s="115"/>
      <x:c r="F88" s="134"/>
      <x:c r="G88" s="134"/>
      <x:c r="H88" s="115"/>
      <x:c r="I88" s="115"/>
      <x:c r="J88" s="115"/>
      <x:c r="K88" s="117"/>
      <x:c r="L88" s="15" t="str">
        <x:f>IF(A88="","",IF(J88="Yes","REVOKED",IF(G88&lt;TODAY(),"EXPIRED","VALID")))</x:f>
      </x:c>
      <x:c r="M88" s="114"/>
      <x:c r="N88" s="117"/>
    </x:row>
    <x:row r="89">
      <x:c r="A89" s="114"/>
      <x:c r="B89" s="115"/>
      <x:c r="C89" s="115"/>
      <x:c r="D89" s="115"/>
      <x:c r="E89" s="115"/>
      <x:c r="F89" s="134"/>
      <x:c r="G89" s="134"/>
      <x:c r="H89" s="115"/>
      <x:c r="I89" s="115"/>
      <x:c r="J89" s="115"/>
      <x:c r="K89" s="117"/>
      <x:c r="L89" s="15" t="str">
        <x:f>IF(A89="","",IF(J89="Yes","REVOKED",IF(G89&lt;TODAY(),"EXPIRED","VALID")))</x:f>
      </x:c>
      <x:c r="M89" s="114"/>
      <x:c r="N89" s="117"/>
    </x:row>
    <x:row r="90">
      <x:c r="A90" s="114"/>
      <x:c r="B90" s="115"/>
      <x:c r="C90" s="115"/>
      <x:c r="D90" s="115"/>
      <x:c r="E90" s="115"/>
      <x:c r="F90" s="134"/>
      <x:c r="G90" s="134"/>
      <x:c r="H90" s="115"/>
      <x:c r="I90" s="115"/>
      <x:c r="J90" s="115"/>
      <x:c r="K90" s="117"/>
      <x:c r="L90" s="15" t="str">
        <x:f>IF(A90="","",IF(J90="Yes","REVOKED",IF(G90&lt;TODAY(),"EXPIRED","VALID")))</x:f>
      </x:c>
      <x:c r="M90" s="114"/>
      <x:c r="N90" s="117"/>
    </x:row>
    <x:row r="91">
      <x:c r="A91" s="114"/>
      <x:c r="B91" s="115"/>
      <x:c r="C91" s="115"/>
      <x:c r="D91" s="115"/>
      <x:c r="E91" s="115"/>
      <x:c r="F91" s="134"/>
      <x:c r="G91" s="134"/>
      <x:c r="H91" s="115"/>
      <x:c r="I91" s="115"/>
      <x:c r="J91" s="115"/>
      <x:c r="K91" s="117"/>
      <x:c r="L91" s="15" t="str">
        <x:f>IF(A91="","",IF(J91="Yes","REVOKED",IF(G91&lt;TODAY(),"EXPIRED","VALID")))</x:f>
      </x:c>
      <x:c r="M91" s="114"/>
      <x:c r="N91" s="117"/>
    </x:row>
    <x:row r="92">
      <x:c r="A92" s="114"/>
      <x:c r="B92" s="115"/>
      <x:c r="C92" s="115"/>
      <x:c r="D92" s="115"/>
      <x:c r="E92" s="115"/>
      <x:c r="F92" s="134"/>
      <x:c r="G92" s="134"/>
      <x:c r="H92" s="115"/>
      <x:c r="I92" s="115"/>
      <x:c r="J92" s="115"/>
      <x:c r="K92" s="117"/>
      <x:c r="L92" s="15" t="str">
        <x:f>IF(A92="","",IF(J92="Yes","REVOKED",IF(G92&lt;TODAY(),"EXPIRED","VALID")))</x:f>
      </x:c>
      <x:c r="M92" s="114"/>
      <x:c r="N92" s="117"/>
    </x:row>
    <x:row r="93">
      <x:c r="A93" s="114"/>
      <x:c r="B93" s="115"/>
      <x:c r="C93" s="115"/>
      <x:c r="D93" s="115"/>
      <x:c r="E93" s="115"/>
      <x:c r="F93" s="134"/>
      <x:c r="G93" s="134"/>
      <x:c r="H93" s="115"/>
      <x:c r="I93" s="115"/>
      <x:c r="J93" s="115"/>
      <x:c r="K93" s="117"/>
      <x:c r="L93" s="15" t="str">
        <x:f>IF(A93="","",IF(J93="Yes","REVOKED",IF(G93&lt;TODAY(),"EXPIRED","VALID")))</x:f>
      </x:c>
      <x:c r="M93" s="114"/>
      <x:c r="N93" s="117"/>
    </x:row>
    <x:row r="94">
      <x:c r="A94" s="114"/>
      <x:c r="B94" s="115"/>
      <x:c r="C94" s="115"/>
      <x:c r="D94" s="115"/>
      <x:c r="E94" s="115"/>
      <x:c r="F94" s="134"/>
      <x:c r="G94" s="134"/>
      <x:c r="H94" s="115"/>
      <x:c r="I94" s="115"/>
      <x:c r="J94" s="115"/>
      <x:c r="K94" s="117"/>
      <x:c r="L94" s="15" t="str">
        <x:f>IF(A94="","",IF(J94="Yes","REVOKED",IF(G94&lt;TODAY(),"EXPIRED","VALID")))</x:f>
      </x:c>
      <x:c r="M94" s="114"/>
      <x:c r="N94" s="117"/>
    </x:row>
    <x:row r="95">
      <x:c r="A95" s="114"/>
      <x:c r="B95" s="115"/>
      <x:c r="C95" s="115"/>
      <x:c r="D95" s="115"/>
      <x:c r="E95" s="115"/>
      <x:c r="F95" s="134"/>
      <x:c r="G95" s="134"/>
      <x:c r="H95" s="115"/>
      <x:c r="I95" s="115"/>
      <x:c r="J95" s="115"/>
      <x:c r="K95" s="117"/>
      <x:c r="L95" s="15" t="str">
        <x:f>IF(A95="","",IF(J95="Yes","REVOKED",IF(G95&lt;TODAY(),"EXPIRED","VALID")))</x:f>
      </x:c>
      <x:c r="M95" s="114"/>
      <x:c r="N95" s="117"/>
    </x:row>
    <x:row r="96">
      <x:c r="A96" s="114"/>
      <x:c r="B96" s="115"/>
      <x:c r="C96" s="115"/>
      <x:c r="D96" s="115"/>
      <x:c r="E96" s="115"/>
      <x:c r="F96" s="134"/>
      <x:c r="G96" s="134"/>
      <x:c r="H96" s="115"/>
      <x:c r="I96" s="115"/>
      <x:c r="J96" s="115"/>
      <x:c r="K96" s="117"/>
      <x:c r="L96" s="15" t="str">
        <x:f>IF(A96="","",IF(J96="Yes","REVOKED",IF(G96&lt;TODAY(),"EXPIRED","VALID")))</x:f>
      </x:c>
      <x:c r="M96" s="114"/>
      <x:c r="N96" s="117"/>
    </x:row>
    <x:row r="97">
      <x:c r="A97" s="114"/>
      <x:c r="B97" s="115"/>
      <x:c r="C97" s="115"/>
      <x:c r="D97" s="115"/>
      <x:c r="E97" s="115"/>
      <x:c r="F97" s="134"/>
      <x:c r="G97" s="134"/>
      <x:c r="H97" s="115"/>
      <x:c r="I97" s="115"/>
      <x:c r="J97" s="115"/>
      <x:c r="K97" s="117"/>
      <x:c r="L97" s="15" t="str">
        <x:f>IF(A97="","",IF(J97="Yes","REVOKED",IF(G97&lt;TODAY(),"EXPIRED","VALID")))</x:f>
      </x:c>
      <x:c r="M97" s="114"/>
      <x:c r="N97" s="117"/>
    </x:row>
    <x:row r="98">
      <x:c r="A98" s="114"/>
      <x:c r="B98" s="115"/>
      <x:c r="C98" s="115"/>
      <x:c r="D98" s="115"/>
      <x:c r="E98" s="115"/>
      <x:c r="F98" s="134"/>
      <x:c r="G98" s="134"/>
      <x:c r="H98" s="115"/>
      <x:c r="I98" s="115"/>
      <x:c r="J98" s="115"/>
      <x:c r="K98" s="117"/>
      <x:c r="L98" s="15" t="str">
        <x:f>IF(A98="","",IF(J98="Yes","REVOKED",IF(G98&lt;TODAY(),"EXPIRED","VALID")))</x:f>
      </x:c>
      <x:c r="M98" s="114"/>
      <x:c r="N98" s="117"/>
    </x:row>
    <x:row r="99">
      <x:c r="A99" s="114"/>
      <x:c r="B99" s="115"/>
      <x:c r="C99" s="115"/>
      <x:c r="D99" s="115"/>
      <x:c r="E99" s="115"/>
      <x:c r="F99" s="134"/>
      <x:c r="G99" s="134"/>
      <x:c r="H99" s="115"/>
      <x:c r="I99" s="115"/>
      <x:c r="J99" s="115"/>
      <x:c r="K99" s="117"/>
      <x:c r="L99" s="15" t="str">
        <x:f>IF(A99="","",IF(J99="Yes","REVOKED",IF(G99&lt;TODAY(),"EXPIRED","VALID")))</x:f>
      </x:c>
      <x:c r="M99" s="114"/>
      <x:c r="N99" s="117"/>
    </x:row>
    <x:row r="100">
      <x:c r="A100" s="114"/>
      <x:c r="B100" s="115"/>
      <x:c r="C100" s="115"/>
      <x:c r="D100" s="115"/>
      <x:c r="E100" s="115"/>
      <x:c r="F100" s="134"/>
      <x:c r="G100" s="134"/>
      <x:c r="H100" s="115"/>
      <x:c r="I100" s="115"/>
      <x:c r="J100" s="115"/>
      <x:c r="K100" s="117"/>
      <x:c r="L100" s="15" t="str">
        <x:f>IF(A100="","",IF(J100="Yes","REVOKED",IF(G100&lt;TODAY(),"EXPIRED","VALID")))</x:f>
      </x:c>
      <x:c r="M100" s="114"/>
      <x:c r="N100" s="117"/>
    </x:row>
    <x:row r="101">
      <x:c r="A101" s="114"/>
      <x:c r="B101" s="115"/>
      <x:c r="C101" s="115"/>
      <x:c r="D101" s="115"/>
      <x:c r="E101" s="115"/>
      <x:c r="F101" s="134"/>
      <x:c r="G101" s="134"/>
      <x:c r="H101" s="115"/>
      <x:c r="I101" s="115"/>
      <x:c r="J101" s="115"/>
      <x:c r="K101" s="117"/>
      <x:c r="L101" s="15" t="str">
        <x:f>IF(A101="","",IF(J101="Yes","REVOKED",IF(G101&lt;TODAY(),"EXPIRED","VALID")))</x:f>
      </x:c>
      <x:c r="M101" s="114"/>
      <x:c r="N101" s="117"/>
    </x:row>
    <x:row r="102">
      <x:c r="A102" s="114"/>
      <x:c r="B102" s="115"/>
      <x:c r="C102" s="115"/>
      <x:c r="D102" s="115"/>
      <x:c r="E102" s="115"/>
      <x:c r="F102" s="134"/>
      <x:c r="G102" s="134"/>
      <x:c r="H102" s="115"/>
      <x:c r="I102" s="115"/>
      <x:c r="J102" s="115"/>
      <x:c r="K102" s="117"/>
      <x:c r="L102" s="15" t="str">
        <x:f>IF(A102="","",IF(J102="Yes","REVOKED",IF(G102&lt;TODAY(),"EXPIRED","VALID")))</x:f>
      </x:c>
      <x:c r="M102" s="114"/>
      <x:c r="N102" s="117"/>
    </x:row>
    <x:row r="103">
      <x:c r="A103" s="114"/>
      <x:c r="B103" s="115"/>
      <x:c r="C103" s="115"/>
      <x:c r="D103" s="115"/>
      <x:c r="E103" s="115"/>
      <x:c r="F103" s="134"/>
      <x:c r="G103" s="134"/>
      <x:c r="H103" s="115"/>
      <x:c r="I103" s="115"/>
      <x:c r="J103" s="115"/>
      <x:c r="K103" s="117"/>
      <x:c r="L103" s="15" t="str">
        <x:f>IF(A103="","",IF(J103="Yes","REVOKED",IF(G103&lt;TODAY(),"EXPIRED","VALID")))</x:f>
      </x:c>
      <x:c r="M103" s="114"/>
      <x:c r="N103" s="117"/>
    </x:row>
    <x:row r="104">
      <x:c r="A104" s="114"/>
      <x:c r="B104" s="115"/>
      <x:c r="C104" s="115"/>
      <x:c r="D104" s="115"/>
      <x:c r="E104" s="115"/>
      <x:c r="F104" s="134"/>
      <x:c r="G104" s="134"/>
      <x:c r="H104" s="115"/>
      <x:c r="I104" s="115"/>
      <x:c r="J104" s="115"/>
      <x:c r="K104" s="117"/>
      <x:c r="L104" s="15" t="str">
        <x:f>IF(A104="","",IF(J104="Yes","REVOKED",IF(G104&lt;TODAY(),"EXPIRED","VALID")))</x:f>
      </x:c>
      <x:c r="M104" s="114"/>
      <x:c r="N104" s="117"/>
    </x:row>
    <x:row r="105">
      <x:c r="A105" s="114"/>
      <x:c r="B105" s="115"/>
      <x:c r="C105" s="115"/>
      <x:c r="D105" s="115"/>
      <x:c r="E105" s="115"/>
      <x:c r="F105" s="134"/>
      <x:c r="G105" s="134"/>
      <x:c r="H105" s="115"/>
      <x:c r="I105" s="115"/>
      <x:c r="J105" s="115"/>
      <x:c r="K105" s="117"/>
      <x:c r="L105" s="15" t="str">
        <x:f>IF(A105="","",IF(J105="Yes","REVOKED",IF(G105&lt;TODAY(),"EXPIRED","VALID")))</x:f>
      </x:c>
      <x:c r="M105" s="114"/>
      <x:c r="N105" s="117"/>
    </x:row>
    <x:row r="106">
      <x:c r="A106" s="114"/>
      <x:c r="B106" s="115"/>
      <x:c r="C106" s="115"/>
      <x:c r="D106" s="115"/>
      <x:c r="E106" s="115"/>
      <x:c r="F106" s="134"/>
      <x:c r="G106" s="134"/>
      <x:c r="H106" s="115"/>
      <x:c r="I106" s="115"/>
      <x:c r="J106" s="115"/>
      <x:c r="K106" s="117"/>
      <x:c r="L106" s="15" t="str">
        <x:f>IF(A106="","",IF(J106="Yes","REVOKED",IF(G106&lt;TODAY(),"EXPIRED","VALID")))</x:f>
      </x:c>
      <x:c r="M106" s="114"/>
      <x:c r="N106" s="117"/>
    </x:row>
    <x:row r="107">
      <x:c r="A107" s="114"/>
      <x:c r="B107" s="115"/>
      <x:c r="C107" s="115"/>
      <x:c r="D107" s="115"/>
      <x:c r="E107" s="115"/>
      <x:c r="F107" s="134"/>
      <x:c r="G107" s="134"/>
      <x:c r="H107" s="115"/>
      <x:c r="I107" s="115"/>
      <x:c r="J107" s="115"/>
      <x:c r="K107" s="117"/>
      <x:c r="L107" s="15" t="str">
        <x:f>IF(A107="","",IF(J107="Yes","REVOKED",IF(G107&lt;TODAY(),"EXPIRED","VALID")))</x:f>
      </x:c>
      <x:c r="M107" s="114"/>
      <x:c r="N107" s="117"/>
    </x:row>
    <x:row r="108">
      <x:c r="A108" s="114"/>
      <x:c r="B108" s="115"/>
      <x:c r="C108" s="115"/>
      <x:c r="D108" s="115"/>
      <x:c r="E108" s="115"/>
      <x:c r="F108" s="134"/>
      <x:c r="G108" s="134"/>
      <x:c r="H108" s="115"/>
      <x:c r="I108" s="115"/>
      <x:c r="J108" s="115"/>
      <x:c r="K108" s="117"/>
      <x:c r="L108" s="15" t="str">
        <x:f>IF(A108="","",IF(J108="Yes","REVOKED",IF(G108&lt;TODAY(),"EXPIRED","VALID")))</x:f>
      </x:c>
      <x:c r="M108" s="114"/>
      <x:c r="N108" s="117"/>
    </x:row>
    <x:row r="109">
      <x:c r="A109" s="114"/>
      <x:c r="B109" s="115"/>
      <x:c r="C109" s="115"/>
      <x:c r="D109" s="115"/>
      <x:c r="E109" s="115"/>
      <x:c r="F109" s="134"/>
      <x:c r="G109" s="134"/>
      <x:c r="H109" s="115"/>
      <x:c r="I109" s="115"/>
      <x:c r="J109" s="115"/>
      <x:c r="K109" s="117"/>
      <x:c r="L109" s="15" t="str">
        <x:f>IF(A109="","",IF(J109="Yes","REVOKED",IF(G109&lt;TODAY(),"EXPIRED","VALID")))</x:f>
      </x:c>
      <x:c r="M109" s="114"/>
      <x:c r="N109" s="117"/>
    </x:row>
    <x:row r="110">
      <x:c r="A110" s="114"/>
      <x:c r="B110" s="115"/>
      <x:c r="C110" s="115"/>
      <x:c r="D110" s="115"/>
      <x:c r="E110" s="115"/>
      <x:c r="F110" s="134"/>
      <x:c r="G110" s="134"/>
      <x:c r="H110" s="115"/>
      <x:c r="I110" s="115"/>
      <x:c r="J110" s="115"/>
      <x:c r="K110" s="117"/>
      <x:c r="L110" s="15" t="str">
        <x:f>IF(A110="","",IF(J110="Yes","REVOKED",IF(G110&lt;TODAY(),"EXPIRED","VALID")))</x:f>
      </x:c>
      <x:c r="M110" s="114"/>
      <x:c r="N110" s="117"/>
    </x:row>
    <x:row r="111">
      <x:c r="A111" s="114"/>
      <x:c r="B111" s="115"/>
      <x:c r="C111" s="115"/>
      <x:c r="D111" s="115"/>
      <x:c r="E111" s="115"/>
      <x:c r="F111" s="134"/>
      <x:c r="G111" s="134"/>
      <x:c r="H111" s="115"/>
      <x:c r="I111" s="115"/>
      <x:c r="J111" s="115"/>
      <x:c r="K111" s="117"/>
      <x:c r="L111" s="15" t="str">
        <x:f>IF(A111="","",IF(J111="Yes","REVOKED",IF(G111&lt;TODAY(),"EXPIRED","VALID")))</x:f>
      </x:c>
      <x:c r="M111" s="114"/>
      <x:c r="N111" s="117"/>
    </x:row>
    <x:row r="112">
      <x:c r="A112" s="114"/>
      <x:c r="B112" s="115"/>
      <x:c r="C112" s="115"/>
      <x:c r="D112" s="115"/>
      <x:c r="E112" s="115"/>
      <x:c r="F112" s="134"/>
      <x:c r="G112" s="134"/>
      <x:c r="H112" s="115"/>
      <x:c r="I112" s="115"/>
      <x:c r="J112" s="115"/>
      <x:c r="K112" s="117"/>
      <x:c r="L112" s="15" t="str">
        <x:f>IF(A112="","",IF(J112="Yes","REVOKED",IF(G112&lt;TODAY(),"EXPIRED","VALID")))</x:f>
      </x:c>
      <x:c r="M112" s="114"/>
      <x:c r="N112" s="117"/>
    </x:row>
    <x:row r="113">
      <x:c r="A113" s="114"/>
      <x:c r="B113" s="115"/>
      <x:c r="C113" s="115"/>
      <x:c r="D113" s="115"/>
      <x:c r="E113" s="115"/>
      <x:c r="F113" s="134"/>
      <x:c r="G113" s="134"/>
      <x:c r="H113" s="115"/>
      <x:c r="I113" s="115"/>
      <x:c r="J113" s="115"/>
      <x:c r="K113" s="117"/>
      <x:c r="L113" s="15" t="str">
        <x:f>IF(A113="","",IF(J113="Yes","REVOKED",IF(G113&lt;TODAY(),"EXPIRED","VALID")))</x:f>
      </x:c>
      <x:c r="M113" s="114"/>
      <x:c r="N113" s="117"/>
    </x:row>
    <x:row r="114">
      <x:c r="A114" s="114"/>
      <x:c r="B114" s="115"/>
      <x:c r="C114" s="115"/>
      <x:c r="D114" s="115"/>
      <x:c r="E114" s="115"/>
      <x:c r="F114" s="134"/>
      <x:c r="G114" s="134"/>
      <x:c r="H114" s="115"/>
      <x:c r="I114" s="115"/>
      <x:c r="J114" s="115"/>
      <x:c r="K114" s="117"/>
      <x:c r="L114" s="15" t="str">
        <x:f>IF(A114="","",IF(J114="Yes","REVOKED",IF(G114&lt;TODAY(),"EXPIRED","VALID")))</x:f>
      </x:c>
      <x:c r="M114" s="114"/>
      <x:c r="N114" s="117"/>
    </x:row>
    <x:row r="115">
      <x:c r="A115" s="114"/>
      <x:c r="B115" s="115"/>
      <x:c r="C115" s="115"/>
      <x:c r="D115" s="115"/>
      <x:c r="E115" s="115"/>
      <x:c r="F115" s="134"/>
      <x:c r="G115" s="134"/>
      <x:c r="H115" s="115"/>
      <x:c r="I115" s="115"/>
      <x:c r="J115" s="115"/>
      <x:c r="K115" s="117"/>
      <x:c r="L115" s="15" t="str">
        <x:f>IF(A115="","",IF(J115="Yes","REVOKED",IF(G115&lt;TODAY(),"EXPIRED","VALID")))</x:f>
      </x:c>
      <x:c r="M115" s="114"/>
      <x:c r="N115" s="117"/>
    </x:row>
    <x:row r="116">
      <x:c r="A116" s="114"/>
      <x:c r="B116" s="115"/>
      <x:c r="C116" s="115"/>
      <x:c r="D116" s="115"/>
      <x:c r="E116" s="115"/>
      <x:c r="F116" s="134"/>
      <x:c r="G116" s="134"/>
      <x:c r="H116" s="115"/>
      <x:c r="I116" s="115"/>
      <x:c r="J116" s="115"/>
      <x:c r="K116" s="117"/>
      <x:c r="L116" s="15" t="str">
        <x:f>IF(A116="","",IF(J116="Yes","REVOKED",IF(G116&lt;TODAY(),"EXPIRED","VALID")))</x:f>
      </x:c>
      <x:c r="M116" s="114"/>
      <x:c r="N116" s="117"/>
    </x:row>
    <x:row r="117">
      <x:c r="A117" s="114"/>
      <x:c r="B117" s="115"/>
      <x:c r="C117" s="115"/>
      <x:c r="D117" s="115"/>
      <x:c r="E117" s="115"/>
      <x:c r="F117" s="134"/>
      <x:c r="G117" s="134"/>
      <x:c r="H117" s="115"/>
      <x:c r="I117" s="115"/>
      <x:c r="J117" s="115"/>
      <x:c r="K117" s="117"/>
      <x:c r="L117" s="15" t="str">
        <x:f>IF(A117="","",IF(J117="Yes","REVOKED",IF(G117&lt;TODAY(),"EXPIRED","VALID")))</x:f>
      </x:c>
      <x:c r="M117" s="114"/>
      <x:c r="N117" s="117"/>
    </x:row>
    <x:row r="118">
      <x:c r="A118" s="114"/>
      <x:c r="B118" s="115"/>
      <x:c r="C118" s="115"/>
      <x:c r="D118" s="115"/>
      <x:c r="E118" s="115"/>
      <x:c r="F118" s="134"/>
      <x:c r="G118" s="134"/>
      <x:c r="H118" s="115"/>
      <x:c r="I118" s="115"/>
      <x:c r="J118" s="115"/>
      <x:c r="K118" s="117"/>
      <x:c r="L118" s="15" t="str">
        <x:f>IF(A118="","",IF(J118="Yes","REVOKED",IF(G118&lt;TODAY(),"EXPIRED","VALID")))</x:f>
      </x:c>
      <x:c r="M118" s="114"/>
      <x:c r="N118" s="117"/>
    </x:row>
    <x:row r="119">
      <x:c r="A119" s="114"/>
      <x:c r="B119" s="115"/>
      <x:c r="C119" s="115"/>
      <x:c r="D119" s="115"/>
      <x:c r="E119" s="115"/>
      <x:c r="F119" s="134"/>
      <x:c r="G119" s="134"/>
      <x:c r="H119" s="115"/>
      <x:c r="I119" s="115"/>
      <x:c r="J119" s="115"/>
      <x:c r="K119" s="117"/>
      <x:c r="L119" s="15" t="str">
        <x:f>IF(A119="","",IF(J119="Yes","REVOKED",IF(G119&lt;TODAY(),"EXPIRED","VALID")))</x:f>
      </x:c>
      <x:c r="M119" s="114"/>
      <x:c r="N119" s="117"/>
    </x:row>
    <x:row r="120">
      <x:c r="A120" s="114"/>
      <x:c r="B120" s="115"/>
      <x:c r="C120" s="115"/>
      <x:c r="D120" s="115"/>
      <x:c r="E120" s="115"/>
      <x:c r="F120" s="134"/>
      <x:c r="G120" s="134"/>
      <x:c r="H120" s="115"/>
      <x:c r="I120" s="115"/>
      <x:c r="J120" s="115"/>
      <x:c r="K120" s="117"/>
      <x:c r="L120" s="15" t="str">
        <x:f>IF(A120="","",IF(J120="Yes","REVOKED",IF(G120&lt;TODAY(),"EXPIRED","VALID")))</x:f>
      </x:c>
      <x:c r="M120" s="114"/>
      <x:c r="N120" s="117"/>
    </x:row>
    <x:row r="121">
      <x:c r="A121" s="114"/>
      <x:c r="B121" s="115"/>
      <x:c r="C121" s="115"/>
      <x:c r="D121" s="115"/>
      <x:c r="E121" s="115"/>
      <x:c r="F121" s="134"/>
      <x:c r="G121" s="134"/>
      <x:c r="H121" s="115"/>
      <x:c r="I121" s="115"/>
      <x:c r="J121" s="115"/>
      <x:c r="K121" s="117"/>
      <x:c r="L121" s="15" t="str">
        <x:f>IF(A121="","",IF(J121="Yes","REVOKED",IF(G121&lt;TODAY(),"EXPIRED","VALID")))</x:f>
      </x:c>
      <x:c r="M121" s="114"/>
      <x:c r="N121" s="117"/>
    </x:row>
    <x:row r="122">
      <x:c r="A122" s="114"/>
      <x:c r="B122" s="115"/>
      <x:c r="C122" s="115"/>
      <x:c r="D122" s="115"/>
      <x:c r="E122" s="115"/>
      <x:c r="F122" s="134"/>
      <x:c r="G122" s="134"/>
      <x:c r="H122" s="115"/>
      <x:c r="I122" s="115"/>
      <x:c r="J122" s="115"/>
      <x:c r="K122" s="117"/>
      <x:c r="L122" s="15" t="str">
        <x:f>IF(A122="","",IF(J122="Yes","REVOKED",IF(G122&lt;TODAY(),"EXPIRED","VALID")))</x:f>
      </x:c>
      <x:c r="M122" s="114"/>
      <x:c r="N122" s="117"/>
    </x:row>
    <x:row r="123">
      <x:c r="A123" s="114"/>
      <x:c r="B123" s="115"/>
      <x:c r="C123" s="115"/>
      <x:c r="D123" s="115"/>
      <x:c r="E123" s="115"/>
      <x:c r="F123" s="134"/>
      <x:c r="G123" s="134"/>
      <x:c r="H123" s="115"/>
      <x:c r="I123" s="115"/>
      <x:c r="J123" s="115"/>
      <x:c r="K123" s="117"/>
      <x:c r="L123" s="15" t="str">
        <x:f>IF(A123="","",IF(J123="Yes","REVOKED",IF(G123&lt;TODAY(),"EXPIRED","VALID")))</x:f>
      </x:c>
      <x:c r="M123" s="114"/>
      <x:c r="N123" s="117"/>
    </x:row>
    <x:row r="124">
      <x:c r="A124" s="114"/>
      <x:c r="B124" s="115"/>
      <x:c r="C124" s="115"/>
      <x:c r="D124" s="115"/>
      <x:c r="E124" s="115"/>
      <x:c r="F124" s="134"/>
      <x:c r="G124" s="134"/>
      <x:c r="H124" s="115"/>
      <x:c r="I124" s="115"/>
      <x:c r="J124" s="115"/>
      <x:c r="K124" s="117"/>
      <x:c r="L124" s="15" t="str">
        <x:f>IF(A124="","",IF(J124="Yes","REVOKED",IF(G124&lt;TODAY(),"EXPIRED","VALID")))</x:f>
      </x:c>
      <x:c r="M124" s="114"/>
      <x:c r="N124" s="117"/>
    </x:row>
    <x:row r="125">
      <x:c r="A125" s="114"/>
      <x:c r="B125" s="115"/>
      <x:c r="C125" s="115"/>
      <x:c r="D125" s="115"/>
      <x:c r="E125" s="115"/>
      <x:c r="F125" s="134"/>
      <x:c r="G125" s="134"/>
      <x:c r="H125" s="115"/>
      <x:c r="I125" s="115"/>
      <x:c r="J125" s="115"/>
      <x:c r="K125" s="117"/>
      <x:c r="L125" s="15" t="str">
        <x:f>IF(A125="","",IF(J125="Yes","REVOKED",IF(G125&lt;TODAY(),"EXPIRED","VALID")))</x:f>
      </x:c>
      <x:c r="M125" s="114"/>
      <x:c r="N125" s="117"/>
    </x:row>
    <x:row r="126">
      <x:c r="A126" s="114"/>
      <x:c r="B126" s="115"/>
      <x:c r="C126" s="115"/>
      <x:c r="D126" s="115"/>
      <x:c r="E126" s="115"/>
      <x:c r="F126" s="134"/>
      <x:c r="G126" s="134"/>
      <x:c r="H126" s="115"/>
      <x:c r="I126" s="115"/>
      <x:c r="J126" s="115"/>
      <x:c r="K126" s="117"/>
      <x:c r="L126" s="15" t="str">
        <x:f>IF(A126="","",IF(J126="Yes","REVOKED",IF(G126&lt;TODAY(),"EXPIRED","VALID")))</x:f>
      </x:c>
      <x:c r="M126" s="114"/>
      <x:c r="N126" s="117"/>
    </x:row>
    <x:row r="127">
      <x:c r="A127" s="114"/>
      <x:c r="B127" s="115"/>
      <x:c r="C127" s="115"/>
      <x:c r="D127" s="115"/>
      <x:c r="E127" s="115"/>
      <x:c r="F127" s="134"/>
      <x:c r="G127" s="134"/>
      <x:c r="H127" s="115"/>
      <x:c r="I127" s="115"/>
      <x:c r="J127" s="115"/>
      <x:c r="K127" s="117"/>
      <x:c r="L127" s="15" t="str">
        <x:f>IF(A127="","",IF(J127="Yes","REVOKED",IF(G127&lt;TODAY(),"EXPIRED","VALID")))</x:f>
      </x:c>
      <x:c r="M127" s="114"/>
      <x:c r="N127" s="117"/>
    </x:row>
    <x:row r="128">
      <x:c r="A128" s="114"/>
      <x:c r="B128" s="115"/>
      <x:c r="C128" s="115"/>
      <x:c r="D128" s="115"/>
      <x:c r="E128" s="115"/>
      <x:c r="F128" s="134"/>
      <x:c r="G128" s="134"/>
      <x:c r="H128" s="115"/>
      <x:c r="I128" s="115"/>
      <x:c r="J128" s="115"/>
      <x:c r="K128" s="117"/>
      <x:c r="L128" s="15" t="str">
        <x:f>IF(A128="","",IF(J128="Yes","REVOKED",IF(G128&lt;TODAY(),"EXPIRED","VALID")))</x:f>
      </x:c>
      <x:c r="M128" s="114"/>
      <x:c r="N128" s="117"/>
    </x:row>
    <x:row r="129">
      <x:c r="A129" s="114"/>
      <x:c r="B129" s="115"/>
      <x:c r="C129" s="115"/>
      <x:c r="D129" s="115"/>
      <x:c r="E129" s="115"/>
      <x:c r="F129" s="134"/>
      <x:c r="G129" s="134"/>
      <x:c r="H129" s="115"/>
      <x:c r="I129" s="115"/>
      <x:c r="J129" s="115"/>
      <x:c r="K129" s="117"/>
      <x:c r="L129" s="15" t="str">
        <x:f>IF(A129="","",IF(J129="Yes","REVOKED",IF(G129&lt;TODAY(),"EXPIRED","VALID")))</x:f>
      </x:c>
      <x:c r="M129" s="114"/>
      <x:c r="N129" s="117"/>
    </x:row>
    <x:row r="130">
      <x:c r="A130" s="114"/>
      <x:c r="B130" s="115"/>
      <x:c r="C130" s="115"/>
      <x:c r="D130" s="115"/>
      <x:c r="E130" s="115"/>
      <x:c r="F130" s="134"/>
      <x:c r="G130" s="134"/>
      <x:c r="H130" s="115"/>
      <x:c r="I130" s="115"/>
      <x:c r="J130" s="115"/>
      <x:c r="K130" s="117"/>
      <x:c r="L130" s="15" t="str">
        <x:f>IF(A130="","",IF(J130="Yes","REVOKED",IF(G130&lt;TODAY(),"EXPIRED","VALID")))</x:f>
      </x:c>
      <x:c r="M130" s="114"/>
      <x:c r="N130" s="117"/>
    </x:row>
    <x:row r="131">
      <x:c r="A131" s="114"/>
      <x:c r="B131" s="115"/>
      <x:c r="C131" s="115"/>
      <x:c r="D131" s="115"/>
      <x:c r="E131" s="115"/>
      <x:c r="F131" s="134"/>
      <x:c r="G131" s="134"/>
      <x:c r="H131" s="115"/>
      <x:c r="I131" s="115"/>
      <x:c r="J131" s="115"/>
      <x:c r="K131" s="117"/>
      <x:c r="L131" s="15" t="str">
        <x:f>IF(A131="","",IF(J131="Yes","REVOKED",IF(G131&lt;TODAY(),"EXPIRED","VALID")))</x:f>
      </x:c>
      <x:c r="M131" s="114"/>
      <x:c r="N131" s="117"/>
    </x:row>
    <x:row r="132">
      <x:c r="A132" s="114"/>
      <x:c r="B132" s="115"/>
      <x:c r="C132" s="115"/>
      <x:c r="D132" s="115"/>
      <x:c r="E132" s="115"/>
      <x:c r="F132" s="134"/>
      <x:c r="G132" s="134"/>
      <x:c r="H132" s="115"/>
      <x:c r="I132" s="115"/>
      <x:c r="J132" s="115"/>
      <x:c r="K132" s="117"/>
      <x:c r="L132" s="15" t="str">
        <x:f>IF(A132="","",IF(J132="Yes","REVOKED",IF(G132&lt;TODAY(),"EXPIRED","VALID")))</x:f>
      </x:c>
      <x:c r="M132" s="114"/>
      <x:c r="N132" s="117"/>
    </x:row>
    <x:row r="133">
      <x:c r="A133" s="114"/>
      <x:c r="B133" s="115"/>
      <x:c r="C133" s="115"/>
      <x:c r="D133" s="115"/>
      <x:c r="E133" s="115"/>
      <x:c r="F133" s="134"/>
      <x:c r="G133" s="134"/>
      <x:c r="H133" s="115"/>
      <x:c r="I133" s="115"/>
      <x:c r="J133" s="115"/>
      <x:c r="K133" s="117"/>
      <x:c r="L133" s="15" t="str">
        <x:f>IF(A133="","",IF(J133="Yes","REVOKED",IF(G133&lt;TODAY(),"EXPIRED","VALID")))</x:f>
      </x:c>
      <x:c r="M133" s="114"/>
      <x:c r="N133" s="117"/>
    </x:row>
    <x:row r="134">
      <x:c r="A134" s="114"/>
      <x:c r="B134" s="115"/>
      <x:c r="C134" s="115"/>
      <x:c r="D134" s="115"/>
      <x:c r="E134" s="115"/>
      <x:c r="F134" s="134"/>
      <x:c r="G134" s="134"/>
      <x:c r="H134" s="115"/>
      <x:c r="I134" s="115"/>
      <x:c r="J134" s="115"/>
      <x:c r="K134" s="117"/>
      <x:c r="L134" s="15" t="str">
        <x:f>IF(A134="","",IF(J134="Yes","REVOKED",IF(G134&lt;TODAY(),"EXPIRED","VALID")))</x:f>
      </x:c>
      <x:c r="M134" s="114"/>
      <x:c r="N134" s="117"/>
    </x:row>
    <x:row r="135">
      <x:c r="A135" s="114"/>
      <x:c r="B135" s="115"/>
      <x:c r="C135" s="115"/>
      <x:c r="D135" s="115"/>
      <x:c r="E135" s="115"/>
      <x:c r="F135" s="134"/>
      <x:c r="G135" s="134"/>
      <x:c r="H135" s="115"/>
      <x:c r="I135" s="115"/>
      <x:c r="J135" s="115"/>
      <x:c r="K135" s="117"/>
      <x:c r="L135" s="15" t="str">
        <x:f>IF(A135="","",IF(J135="Yes","REVOKED",IF(G135&lt;TODAY(),"EXPIRED","VALID")))</x:f>
      </x:c>
      <x:c r="M135" s="114"/>
      <x:c r="N135" s="117"/>
    </x:row>
    <x:row r="136">
      <x:c r="A136" s="114"/>
      <x:c r="B136" s="115"/>
      <x:c r="C136" s="115"/>
      <x:c r="D136" s="115"/>
      <x:c r="E136" s="115"/>
      <x:c r="F136" s="134"/>
      <x:c r="G136" s="134"/>
      <x:c r="H136" s="115"/>
      <x:c r="I136" s="115"/>
      <x:c r="J136" s="115"/>
      <x:c r="K136" s="117"/>
      <x:c r="L136" s="15" t="str">
        <x:f>IF(A136="","",IF(J136="Yes","REVOKED",IF(G136&lt;TODAY(),"EXPIRED","VALID")))</x:f>
      </x:c>
      <x:c r="M136" s="114"/>
      <x:c r="N136" s="117"/>
    </x:row>
    <x:row r="137">
      <x:c r="A137" s="114"/>
      <x:c r="B137" s="115"/>
      <x:c r="C137" s="115"/>
      <x:c r="D137" s="115"/>
      <x:c r="E137" s="115"/>
      <x:c r="F137" s="134"/>
      <x:c r="G137" s="134"/>
      <x:c r="H137" s="115"/>
      <x:c r="I137" s="115"/>
      <x:c r="J137" s="115"/>
      <x:c r="K137" s="117"/>
      <x:c r="L137" s="15" t="str">
        <x:f>IF(A137="","",IF(J137="Yes","REVOKED",IF(G137&lt;TODAY(),"EXPIRED","VALID")))</x:f>
      </x:c>
      <x:c r="M137" s="114"/>
      <x:c r="N137" s="117"/>
    </x:row>
    <x:row r="138">
      <x:c r="A138" s="114"/>
      <x:c r="B138" s="115"/>
      <x:c r="C138" s="115"/>
      <x:c r="D138" s="115"/>
      <x:c r="E138" s="115"/>
      <x:c r="F138" s="134"/>
      <x:c r="G138" s="134"/>
      <x:c r="H138" s="115"/>
      <x:c r="I138" s="115"/>
      <x:c r="J138" s="115"/>
      <x:c r="K138" s="117"/>
      <x:c r="L138" s="15" t="str">
        <x:f>IF(A138="","",IF(J138="Yes","REVOKED",IF(G138&lt;TODAY(),"EXPIRED","VALID")))</x:f>
      </x:c>
      <x:c r="M138" s="114"/>
      <x:c r="N138" s="117"/>
    </x:row>
    <x:row r="139">
      <x:c r="A139" s="114"/>
      <x:c r="B139" s="115"/>
      <x:c r="C139" s="115"/>
      <x:c r="D139" s="115"/>
      <x:c r="E139" s="115"/>
      <x:c r="F139" s="134"/>
      <x:c r="G139" s="134"/>
      <x:c r="H139" s="115"/>
      <x:c r="I139" s="115"/>
      <x:c r="J139" s="115"/>
      <x:c r="K139" s="117"/>
      <x:c r="L139" s="15" t="str">
        <x:f>IF(A139="","",IF(J139="Yes","REVOKED",IF(G139&lt;TODAY(),"EXPIRED","VALID")))</x:f>
      </x:c>
      <x:c r="M139" s="114"/>
      <x:c r="N139" s="117"/>
    </x:row>
    <x:row r="140">
      <x:c r="A140" s="114"/>
      <x:c r="B140" s="115"/>
      <x:c r="C140" s="115"/>
      <x:c r="D140" s="115"/>
      <x:c r="E140" s="115"/>
      <x:c r="F140" s="134"/>
      <x:c r="G140" s="134"/>
      <x:c r="H140" s="115"/>
      <x:c r="I140" s="115"/>
      <x:c r="J140" s="115"/>
      <x:c r="K140" s="117"/>
      <x:c r="L140" s="15" t="str">
        <x:f>IF(A140="","",IF(J140="Yes","REVOKED",IF(G140&lt;TODAY(),"EXPIRED","VALID")))</x:f>
      </x:c>
      <x:c r="M140" s="114"/>
      <x:c r="N140" s="117"/>
    </x:row>
    <x:row r="141">
      <x:c r="A141" s="114"/>
      <x:c r="B141" s="115"/>
      <x:c r="C141" s="115"/>
      <x:c r="D141" s="115"/>
      <x:c r="E141" s="115"/>
      <x:c r="F141" s="134"/>
      <x:c r="G141" s="134"/>
      <x:c r="H141" s="115"/>
      <x:c r="I141" s="115"/>
      <x:c r="J141" s="115"/>
      <x:c r="K141" s="117"/>
      <x:c r="L141" s="15" t="str">
        <x:f>IF(A141="","",IF(J141="Yes","REVOKED",IF(G141&lt;TODAY(),"EXPIRED","VALID")))</x:f>
      </x:c>
      <x:c r="M141" s="114"/>
      <x:c r="N141" s="117"/>
    </x:row>
    <x:row r="142">
      <x:c r="A142" s="114"/>
      <x:c r="B142" s="115"/>
      <x:c r="C142" s="115"/>
      <x:c r="D142" s="115"/>
      <x:c r="E142" s="115"/>
      <x:c r="F142" s="134"/>
      <x:c r="G142" s="134"/>
      <x:c r="H142" s="115"/>
      <x:c r="I142" s="115"/>
      <x:c r="J142" s="115"/>
      <x:c r="K142" s="117"/>
      <x:c r="L142" s="15" t="str">
        <x:f>IF(A142="","",IF(J142="Yes","REVOKED",IF(G142&lt;TODAY(),"EXPIRED","VALID")))</x:f>
      </x:c>
      <x:c r="M142" s="114"/>
      <x:c r="N142" s="117"/>
    </x:row>
    <x:row r="143">
      <x:c r="A143" s="114"/>
      <x:c r="B143" s="115"/>
      <x:c r="C143" s="115"/>
      <x:c r="D143" s="115"/>
      <x:c r="E143" s="115"/>
      <x:c r="F143" s="134"/>
      <x:c r="G143" s="134"/>
      <x:c r="H143" s="115"/>
      <x:c r="I143" s="115"/>
      <x:c r="J143" s="115"/>
      <x:c r="K143" s="117"/>
      <x:c r="L143" s="15" t="str">
        <x:f>IF(A143="","",IF(J143="Yes","REVOKED",IF(G143&lt;TODAY(),"EXPIRED","VALID")))</x:f>
      </x:c>
      <x:c r="M143" s="114"/>
      <x:c r="N143" s="117"/>
    </x:row>
    <x:row r="144">
      <x:c r="A144" s="114"/>
      <x:c r="B144" s="115"/>
      <x:c r="C144" s="115"/>
      <x:c r="D144" s="115"/>
      <x:c r="E144" s="115"/>
      <x:c r="F144" s="134"/>
      <x:c r="G144" s="134"/>
      <x:c r="H144" s="115"/>
      <x:c r="I144" s="115"/>
      <x:c r="J144" s="115"/>
      <x:c r="K144" s="117"/>
      <x:c r="L144" s="15" t="str">
        <x:f>IF(A144="","",IF(J144="Yes","REVOKED",IF(G144&lt;TODAY(),"EXPIRED","VALID")))</x:f>
      </x:c>
      <x:c r="M144" s="114"/>
      <x:c r="N144" s="117"/>
    </x:row>
    <x:row r="145">
      <x:c r="A145" s="114"/>
      <x:c r="B145" s="115"/>
      <x:c r="C145" s="115"/>
      <x:c r="D145" s="115"/>
      <x:c r="E145" s="115"/>
      <x:c r="F145" s="134"/>
      <x:c r="G145" s="134"/>
      <x:c r="H145" s="115"/>
      <x:c r="I145" s="115"/>
      <x:c r="J145" s="115"/>
      <x:c r="K145" s="117"/>
      <x:c r="L145" s="15" t="str">
        <x:f>IF(A145="","",IF(J145="Yes","REVOKED",IF(G145&lt;TODAY(),"EXPIRED","VALID")))</x:f>
      </x:c>
      <x:c r="M145" s="114"/>
      <x:c r="N145" s="117"/>
    </x:row>
    <x:row r="146">
      <x:c r="A146" s="114"/>
      <x:c r="B146" s="115"/>
      <x:c r="C146" s="115"/>
      <x:c r="D146" s="115"/>
      <x:c r="E146" s="115"/>
      <x:c r="F146" s="134"/>
      <x:c r="G146" s="134"/>
      <x:c r="H146" s="115"/>
      <x:c r="I146" s="115"/>
      <x:c r="J146" s="115"/>
      <x:c r="K146" s="117"/>
      <x:c r="L146" s="15" t="str">
        <x:f>IF(A146="","",IF(J146="Yes","REVOKED",IF(G146&lt;TODAY(),"EXPIRED","VALID")))</x:f>
      </x:c>
      <x:c r="M146" s="114"/>
      <x:c r="N146" s="117"/>
    </x:row>
    <x:row r="147">
      <x:c r="A147" s="114"/>
      <x:c r="B147" s="115"/>
      <x:c r="C147" s="115"/>
      <x:c r="D147" s="115"/>
      <x:c r="E147" s="115"/>
      <x:c r="F147" s="134"/>
      <x:c r="G147" s="134"/>
      <x:c r="H147" s="115"/>
      <x:c r="I147" s="115"/>
      <x:c r="J147" s="115"/>
      <x:c r="K147" s="117"/>
      <x:c r="L147" s="15" t="str">
        <x:f>IF(A147="","",IF(J147="Yes","REVOKED",IF(G147&lt;TODAY(),"EXPIRED","VALID")))</x:f>
      </x:c>
      <x:c r="M147" s="114"/>
      <x:c r="N147" s="117"/>
    </x:row>
    <x:row r="148">
      <x:c r="A148" s="114"/>
      <x:c r="B148" s="115"/>
      <x:c r="C148" s="115"/>
      <x:c r="D148" s="115"/>
      <x:c r="E148" s="115"/>
      <x:c r="F148" s="134"/>
      <x:c r="G148" s="134"/>
      <x:c r="H148" s="115"/>
      <x:c r="I148" s="115"/>
      <x:c r="J148" s="115"/>
      <x:c r="K148" s="117"/>
      <x:c r="L148" s="15" t="str">
        <x:f>IF(A148="","",IF(J148="Yes","REVOKED",IF(G148&lt;TODAY(),"EXPIRED","VALID")))</x:f>
      </x:c>
      <x:c r="M148" s="114"/>
      <x:c r="N148" s="117"/>
    </x:row>
    <x:row r="149">
      <x:c r="A149" s="114"/>
      <x:c r="B149" s="115"/>
      <x:c r="C149" s="115"/>
      <x:c r="D149" s="115"/>
      <x:c r="E149" s="115"/>
      <x:c r="F149" s="134"/>
      <x:c r="G149" s="134"/>
      <x:c r="H149" s="115"/>
      <x:c r="I149" s="115"/>
      <x:c r="J149" s="115"/>
      <x:c r="K149" s="117"/>
      <x:c r="L149" s="15" t="str">
        <x:f>IF(A149="","",IF(J149="Yes","REVOKED",IF(G149&lt;TODAY(),"EXPIRED","VALID")))</x:f>
      </x:c>
      <x:c r="M149" s="114"/>
      <x:c r="N149" s="117"/>
    </x:row>
    <x:row r="150">
      <x:c r="A150" s="114"/>
      <x:c r="B150" s="115"/>
      <x:c r="C150" s="115"/>
      <x:c r="D150" s="115"/>
      <x:c r="E150" s="115"/>
      <x:c r="F150" s="134"/>
      <x:c r="G150" s="134"/>
      <x:c r="H150" s="115"/>
      <x:c r="I150" s="115"/>
      <x:c r="J150" s="115"/>
      <x:c r="K150" s="117"/>
      <x:c r="L150" s="15" t="str">
        <x:f>IF(A150="","",IF(J150="Yes","REVOKED",IF(G150&lt;TODAY(),"EXPIRED","VALID")))</x:f>
      </x:c>
      <x:c r="M150" s="114"/>
      <x:c r="N150" s="117"/>
    </x:row>
    <x:row r="151">
      <x:c r="A151" s="114"/>
      <x:c r="B151" s="115"/>
      <x:c r="C151" s="115"/>
      <x:c r="D151" s="115"/>
      <x:c r="E151" s="115"/>
      <x:c r="F151" s="134"/>
      <x:c r="G151" s="134"/>
      <x:c r="H151" s="115"/>
      <x:c r="I151" s="115"/>
      <x:c r="J151" s="115"/>
      <x:c r="K151" s="117"/>
      <x:c r="L151" s="15" t="str">
        <x:f>IF(A151="","",IF(J151="Yes","REVOKED",IF(G151&lt;TODAY(),"EXPIRED","VALID")))</x:f>
      </x:c>
      <x:c r="M151" s="114"/>
      <x:c r="N151" s="117"/>
    </x:row>
    <x:row r="152">
      <x:c r="A152" s="114"/>
      <x:c r="B152" s="115"/>
      <x:c r="C152" s="115"/>
      <x:c r="D152" s="115"/>
      <x:c r="E152" s="115"/>
      <x:c r="F152" s="134"/>
      <x:c r="G152" s="134"/>
      <x:c r="H152" s="115"/>
      <x:c r="I152" s="115"/>
      <x:c r="J152" s="115"/>
      <x:c r="K152" s="117"/>
      <x:c r="L152" s="15" t="str">
        <x:f>IF(A152="","",IF(J152="Yes","REVOKED",IF(G152&lt;TODAY(),"EXPIRED","VALID")))</x:f>
      </x:c>
      <x:c r="M152" s="114"/>
      <x:c r="N152" s="117"/>
    </x:row>
    <x:row r="153">
      <x:c r="A153" s="114"/>
      <x:c r="B153" s="115"/>
      <x:c r="C153" s="115"/>
      <x:c r="D153" s="115"/>
      <x:c r="E153" s="115"/>
      <x:c r="F153" s="134"/>
      <x:c r="G153" s="134"/>
      <x:c r="H153" s="115"/>
      <x:c r="I153" s="115"/>
      <x:c r="J153" s="115"/>
      <x:c r="K153" s="117"/>
      <x:c r="L153" s="15" t="str">
        <x:f>IF(A153="","",IF(J153="Yes","REVOKED",IF(G153&lt;TODAY(),"EXPIRED","VALID")))</x:f>
      </x:c>
      <x:c r="M153" s="114"/>
      <x:c r="N153" s="117"/>
    </x:row>
    <x:row r="154">
      <x:c r="A154" s="114"/>
      <x:c r="B154" s="115"/>
      <x:c r="C154" s="115"/>
      <x:c r="D154" s="115"/>
      <x:c r="E154" s="115"/>
      <x:c r="F154" s="134"/>
      <x:c r="G154" s="134"/>
      <x:c r="H154" s="115"/>
      <x:c r="I154" s="115"/>
      <x:c r="J154" s="115"/>
      <x:c r="K154" s="117"/>
      <x:c r="L154" s="15" t="str">
        <x:f>IF(A154="","",IF(J154="Yes","REVOKED",IF(G154&lt;TODAY(),"EXPIRED","VALID")))</x:f>
      </x:c>
      <x:c r="M154" s="114"/>
      <x:c r="N154" s="117"/>
    </x:row>
    <x:row r="155">
      <x:c r="A155" s="114"/>
      <x:c r="B155" s="115"/>
      <x:c r="C155" s="115"/>
      <x:c r="D155" s="115"/>
      <x:c r="E155" s="115"/>
      <x:c r="F155" s="134"/>
      <x:c r="G155" s="134"/>
      <x:c r="H155" s="115"/>
      <x:c r="I155" s="115"/>
      <x:c r="J155" s="115"/>
      <x:c r="K155" s="117"/>
      <x:c r="L155" s="15" t="str">
        <x:f>IF(A155="","",IF(J155="Yes","REVOKED",IF(G155&lt;TODAY(),"EXPIRED","VALID")))</x:f>
      </x:c>
      <x:c r="M155" s="114"/>
      <x:c r="N155" s="117"/>
    </x:row>
    <x:row r="156">
      <x:c r="A156" s="114"/>
      <x:c r="B156" s="115"/>
      <x:c r="C156" s="115"/>
      <x:c r="D156" s="115"/>
      <x:c r="E156" s="115"/>
      <x:c r="F156" s="134"/>
      <x:c r="G156" s="134"/>
      <x:c r="H156" s="115"/>
      <x:c r="I156" s="115"/>
      <x:c r="J156" s="115"/>
      <x:c r="K156" s="117"/>
      <x:c r="L156" s="15" t="str">
        <x:f>IF(A156="","",IF(J156="Yes","REVOKED",IF(G156&lt;TODAY(),"EXPIRED","VALID")))</x:f>
      </x:c>
      <x:c r="M156" s="114"/>
      <x:c r="N156" s="117"/>
    </x:row>
    <x:row r="157">
      <x:c r="A157" s="114"/>
      <x:c r="B157" s="115"/>
      <x:c r="C157" s="115"/>
      <x:c r="D157" s="115"/>
      <x:c r="E157" s="115"/>
      <x:c r="F157" s="134"/>
      <x:c r="G157" s="134"/>
      <x:c r="H157" s="115"/>
      <x:c r="I157" s="115"/>
      <x:c r="J157" s="115"/>
      <x:c r="K157" s="117"/>
      <x:c r="L157" s="15" t="str">
        <x:f>IF(A157="","",IF(J157="Yes","REVOKED",IF(G157&lt;TODAY(),"EXPIRED","VALID")))</x:f>
      </x:c>
      <x:c r="M157" s="114"/>
      <x:c r="N157" s="117"/>
    </x:row>
    <x:row r="158">
      <x:c r="A158" s="114"/>
      <x:c r="B158" s="115"/>
      <x:c r="C158" s="115"/>
      <x:c r="D158" s="115"/>
      <x:c r="E158" s="115"/>
      <x:c r="F158" s="134"/>
      <x:c r="G158" s="134"/>
      <x:c r="H158" s="115"/>
      <x:c r="I158" s="115"/>
      <x:c r="J158" s="115"/>
      <x:c r="K158" s="117"/>
      <x:c r="L158" s="15" t="str">
        <x:f>IF(A158="","",IF(J158="Yes","REVOKED",IF(G158&lt;TODAY(),"EXPIRED","VALID")))</x:f>
      </x:c>
      <x:c r="M158" s="114"/>
      <x:c r="N158" s="117"/>
    </x:row>
    <x:row r="159">
      <x:c r="A159" s="114"/>
      <x:c r="B159" s="115"/>
      <x:c r="C159" s="115"/>
      <x:c r="D159" s="115"/>
      <x:c r="E159" s="115"/>
      <x:c r="F159" s="134"/>
      <x:c r="G159" s="134"/>
      <x:c r="H159" s="115"/>
      <x:c r="I159" s="115"/>
      <x:c r="J159" s="115"/>
      <x:c r="K159" s="117"/>
      <x:c r="L159" s="15" t="str">
        <x:f>IF(A159="","",IF(J159="Yes","REVOKED",IF(G159&lt;TODAY(),"EXPIRED","VALID")))</x:f>
      </x:c>
      <x:c r="M159" s="114"/>
      <x:c r="N159" s="117"/>
    </x:row>
    <x:row r="160">
      <x:c r="A160" s="114"/>
      <x:c r="B160" s="115"/>
      <x:c r="C160" s="115"/>
      <x:c r="D160" s="115"/>
      <x:c r="E160" s="115"/>
      <x:c r="F160" s="134"/>
      <x:c r="G160" s="134"/>
      <x:c r="H160" s="115"/>
      <x:c r="I160" s="115"/>
      <x:c r="J160" s="115"/>
      <x:c r="K160" s="117"/>
      <x:c r="L160" s="15" t="str">
        <x:f>IF(A160="","",IF(J160="Yes","REVOKED",IF(G160&lt;TODAY(),"EXPIRED","VALID")))</x:f>
      </x:c>
      <x:c r="M160" s="114"/>
      <x:c r="N160" s="117"/>
    </x:row>
    <x:row r="161">
      <x:c r="A161" s="114"/>
      <x:c r="B161" s="115"/>
      <x:c r="C161" s="115"/>
      <x:c r="D161" s="115"/>
      <x:c r="E161" s="115"/>
      <x:c r="F161" s="134"/>
      <x:c r="G161" s="134"/>
      <x:c r="H161" s="115"/>
      <x:c r="I161" s="115"/>
      <x:c r="J161" s="115"/>
      <x:c r="K161" s="117"/>
      <x:c r="L161" s="15" t="str">
        <x:f>IF(A161="","",IF(J161="Yes","REVOKED",IF(G161&lt;TODAY(),"EXPIRED","VALID")))</x:f>
      </x:c>
      <x:c r="M161" s="114"/>
      <x:c r="N161" s="117"/>
    </x:row>
    <x:row r="162">
      <x:c r="A162" s="114"/>
      <x:c r="B162" s="115"/>
      <x:c r="C162" s="115"/>
      <x:c r="D162" s="115"/>
      <x:c r="E162" s="115"/>
      <x:c r="F162" s="134"/>
      <x:c r="G162" s="134"/>
      <x:c r="H162" s="115"/>
      <x:c r="I162" s="115"/>
      <x:c r="J162" s="115"/>
      <x:c r="K162" s="117"/>
      <x:c r="L162" s="15" t="str">
        <x:f>IF(A162="","",IF(J162="Yes","REVOKED",IF(G162&lt;TODAY(),"EXPIRED","VALID")))</x:f>
      </x:c>
      <x:c r="M162" s="114"/>
      <x:c r="N162" s="117"/>
    </x:row>
    <x:row r="163">
      <x:c r="A163" s="114"/>
      <x:c r="B163" s="115"/>
      <x:c r="C163" s="115"/>
      <x:c r="D163" s="115"/>
      <x:c r="E163" s="115"/>
      <x:c r="F163" s="134"/>
      <x:c r="G163" s="134"/>
      <x:c r="H163" s="115"/>
      <x:c r="I163" s="115"/>
      <x:c r="J163" s="115"/>
      <x:c r="K163" s="117"/>
      <x:c r="L163" s="15" t="str">
        <x:f>IF(A163="","",IF(J163="Yes","REVOKED",IF(G163&lt;TODAY(),"EXPIRED","VALID")))</x:f>
      </x:c>
      <x:c r="M163" s="114"/>
      <x:c r="N163" s="117"/>
    </x:row>
    <x:row r="164">
      <x:c r="A164" s="114"/>
      <x:c r="B164" s="115"/>
      <x:c r="C164" s="115"/>
      <x:c r="D164" s="115"/>
      <x:c r="E164" s="115"/>
      <x:c r="F164" s="134"/>
      <x:c r="G164" s="134"/>
      <x:c r="H164" s="115"/>
      <x:c r="I164" s="115"/>
      <x:c r="J164" s="115"/>
      <x:c r="K164" s="117"/>
      <x:c r="L164" s="15" t="str">
        <x:f>IF(A164="","",IF(J164="Yes","REVOKED",IF(G164&lt;TODAY(),"EXPIRED","VALID")))</x:f>
      </x:c>
      <x:c r="M164" s="114"/>
      <x:c r="N164" s="117"/>
    </x:row>
    <x:row r="165">
      <x:c r="A165" s="114"/>
      <x:c r="B165" s="115"/>
      <x:c r="C165" s="115"/>
      <x:c r="D165" s="115"/>
      <x:c r="E165" s="115"/>
      <x:c r="F165" s="134"/>
      <x:c r="G165" s="134"/>
      <x:c r="H165" s="115"/>
      <x:c r="I165" s="115"/>
      <x:c r="J165" s="115"/>
      <x:c r="K165" s="117"/>
      <x:c r="L165" s="15" t="str">
        <x:f>IF(A165="","",IF(J165="Yes","REVOKED",IF(G165&lt;TODAY(),"EXPIRED","VALID")))</x:f>
      </x:c>
      <x:c r="M165" s="114"/>
      <x:c r="N165" s="117"/>
    </x:row>
    <x:row r="166">
      <x:c r="A166" s="114"/>
      <x:c r="B166" s="115"/>
      <x:c r="C166" s="115"/>
      <x:c r="D166" s="115"/>
      <x:c r="E166" s="115"/>
      <x:c r="F166" s="134"/>
      <x:c r="G166" s="134"/>
      <x:c r="H166" s="115"/>
      <x:c r="I166" s="115"/>
      <x:c r="J166" s="115"/>
      <x:c r="K166" s="117"/>
      <x:c r="L166" s="15" t="str">
        <x:f>IF(A166="","",IF(J166="Yes","REVOKED",IF(G166&lt;TODAY(),"EXPIRED","VALID")))</x:f>
      </x:c>
      <x:c r="M166" s="114"/>
      <x:c r="N166" s="117"/>
    </x:row>
    <x:row r="167">
      <x:c r="A167" s="114"/>
      <x:c r="B167" s="115"/>
      <x:c r="C167" s="115"/>
      <x:c r="D167" s="115"/>
      <x:c r="E167" s="115"/>
      <x:c r="F167" s="134"/>
      <x:c r="G167" s="134"/>
      <x:c r="H167" s="115"/>
      <x:c r="I167" s="115"/>
      <x:c r="J167" s="115"/>
      <x:c r="K167" s="117"/>
      <x:c r="L167" s="15" t="str">
        <x:f>IF(A167="","",IF(J167="Yes","REVOKED",IF(G167&lt;TODAY(),"EXPIRED","VALID")))</x:f>
      </x:c>
      <x:c r="M167" s="114"/>
      <x:c r="N167" s="117"/>
    </x:row>
    <x:row r="168">
      <x:c r="A168" s="114"/>
      <x:c r="B168" s="115"/>
      <x:c r="C168" s="115"/>
      <x:c r="D168" s="115"/>
      <x:c r="E168" s="115"/>
      <x:c r="F168" s="134"/>
      <x:c r="G168" s="134"/>
      <x:c r="H168" s="115"/>
      <x:c r="I168" s="115"/>
      <x:c r="J168" s="115"/>
      <x:c r="K168" s="117"/>
      <x:c r="L168" s="15" t="str">
        <x:f>IF(A168="","",IF(J168="Yes","REVOKED",IF(G168&lt;TODAY(),"EXPIRED","VALID")))</x:f>
      </x:c>
      <x:c r="M168" s="114"/>
      <x:c r="N168" s="117"/>
    </x:row>
    <x:row r="169">
      <x:c r="A169" s="114"/>
      <x:c r="B169" s="115"/>
      <x:c r="C169" s="115"/>
      <x:c r="D169" s="115"/>
      <x:c r="E169" s="115"/>
      <x:c r="F169" s="134"/>
      <x:c r="G169" s="134"/>
      <x:c r="H169" s="115"/>
      <x:c r="I169" s="115"/>
      <x:c r="J169" s="115"/>
      <x:c r="K169" s="117"/>
      <x:c r="L169" s="15" t="str">
        <x:f>IF(A169="","",IF(J169="Yes","REVOKED",IF(G169&lt;TODAY(),"EXPIRED","VALID")))</x:f>
      </x:c>
      <x:c r="M169" s="114"/>
      <x:c r="N169" s="117"/>
    </x:row>
    <x:row r="170">
      <x:c r="A170" s="114"/>
      <x:c r="B170" s="115"/>
      <x:c r="C170" s="115"/>
      <x:c r="D170" s="115"/>
      <x:c r="E170" s="115"/>
      <x:c r="F170" s="134"/>
      <x:c r="G170" s="134"/>
      <x:c r="H170" s="115"/>
      <x:c r="I170" s="115"/>
      <x:c r="J170" s="115"/>
      <x:c r="K170" s="117"/>
      <x:c r="L170" s="15" t="str">
        <x:f>IF(A170="","",IF(J170="Yes","REVOKED",IF(G170&lt;TODAY(),"EXPIRED","VALID")))</x:f>
      </x:c>
      <x:c r="M170" s="114"/>
      <x:c r="N170" s="117"/>
    </x:row>
    <x:row r="171">
      <x:c r="A171" s="114"/>
      <x:c r="B171" s="115"/>
      <x:c r="C171" s="115"/>
      <x:c r="D171" s="115"/>
      <x:c r="E171" s="115"/>
      <x:c r="F171" s="134"/>
      <x:c r="G171" s="134"/>
      <x:c r="H171" s="115"/>
      <x:c r="I171" s="115"/>
      <x:c r="J171" s="115"/>
      <x:c r="K171" s="117"/>
      <x:c r="L171" s="15" t="str">
        <x:f>IF(A171="","",IF(J171="Yes","REVOKED",IF(G171&lt;TODAY(),"EXPIRED","VALID")))</x:f>
      </x:c>
      <x:c r="M171" s="114"/>
      <x:c r="N171" s="117"/>
    </x:row>
    <x:row r="172">
      <x:c r="A172" s="114"/>
      <x:c r="B172" s="115"/>
      <x:c r="C172" s="115"/>
      <x:c r="D172" s="115"/>
      <x:c r="E172" s="115"/>
      <x:c r="F172" s="134"/>
      <x:c r="G172" s="134"/>
      <x:c r="H172" s="115"/>
      <x:c r="I172" s="115"/>
      <x:c r="J172" s="115"/>
      <x:c r="K172" s="117"/>
      <x:c r="L172" s="15" t="str">
        <x:f>IF(A172="","",IF(J172="Yes","REVOKED",IF(G172&lt;TODAY(),"EXPIRED","VALID")))</x:f>
      </x:c>
      <x:c r="M172" s="114"/>
      <x:c r="N172" s="117"/>
    </x:row>
    <x:row r="173">
      <x:c r="A173" s="114"/>
      <x:c r="B173" s="115"/>
      <x:c r="C173" s="115"/>
      <x:c r="D173" s="115"/>
      <x:c r="E173" s="115"/>
      <x:c r="F173" s="134"/>
      <x:c r="G173" s="134"/>
      <x:c r="H173" s="115"/>
      <x:c r="I173" s="115"/>
      <x:c r="J173" s="115"/>
      <x:c r="K173" s="117"/>
      <x:c r="L173" s="15" t="str">
        <x:f>IF(A173="","",IF(J173="Yes","REVOKED",IF(G173&lt;TODAY(),"EXPIRED","VALID")))</x:f>
      </x:c>
      <x:c r="M173" s="114"/>
      <x:c r="N173" s="117"/>
    </x:row>
    <x:row r="174">
      <x:c r="A174" s="114"/>
      <x:c r="B174" s="115"/>
      <x:c r="C174" s="115"/>
      <x:c r="D174" s="115"/>
      <x:c r="E174" s="115"/>
      <x:c r="F174" s="134"/>
      <x:c r="G174" s="134"/>
      <x:c r="H174" s="115"/>
      <x:c r="I174" s="115"/>
      <x:c r="J174" s="115"/>
      <x:c r="K174" s="117"/>
      <x:c r="L174" s="15" t="str">
        <x:f>IF(A174="","",IF(J174="Yes","REVOKED",IF(G174&lt;TODAY(),"EXPIRED","VALID")))</x:f>
      </x:c>
      <x:c r="M174" s="114"/>
      <x:c r="N174" s="117"/>
    </x:row>
    <x:row r="175">
      <x:c r="A175" s="114"/>
      <x:c r="B175" s="115"/>
      <x:c r="C175" s="115"/>
      <x:c r="D175" s="115"/>
      <x:c r="E175" s="115"/>
      <x:c r="F175" s="134"/>
      <x:c r="G175" s="134"/>
      <x:c r="H175" s="115"/>
      <x:c r="I175" s="115"/>
      <x:c r="J175" s="115"/>
      <x:c r="K175" s="117"/>
      <x:c r="L175" s="15" t="str">
        <x:f>IF(A175="","",IF(J175="Yes","REVOKED",IF(G175&lt;TODAY(),"EXPIRED","VALID")))</x:f>
      </x:c>
      <x:c r="M175" s="114"/>
      <x:c r="N175" s="117"/>
    </x:row>
    <x:row r="176">
      <x:c r="A176" s="114"/>
      <x:c r="B176" s="115"/>
      <x:c r="C176" s="115"/>
      <x:c r="D176" s="115"/>
      <x:c r="E176" s="115"/>
      <x:c r="F176" s="134"/>
      <x:c r="G176" s="134"/>
      <x:c r="H176" s="115"/>
      <x:c r="I176" s="115"/>
      <x:c r="J176" s="115"/>
      <x:c r="K176" s="117"/>
      <x:c r="L176" s="15" t="str">
        <x:f>IF(A176="","",IF(J176="Yes","REVOKED",IF(G176&lt;TODAY(),"EXPIRED","VALID")))</x:f>
      </x:c>
      <x:c r="M176" s="114"/>
      <x:c r="N176" s="117"/>
    </x:row>
    <x:row r="177">
      <x:c r="A177" s="114"/>
      <x:c r="B177" s="115"/>
      <x:c r="C177" s="115"/>
      <x:c r="D177" s="115"/>
      <x:c r="E177" s="115"/>
      <x:c r="F177" s="134"/>
      <x:c r="G177" s="134"/>
      <x:c r="H177" s="115"/>
      <x:c r="I177" s="115"/>
      <x:c r="J177" s="115"/>
      <x:c r="K177" s="117"/>
      <x:c r="L177" s="15" t="str">
        <x:f>IF(A177="","",IF(J177="Yes","REVOKED",IF(G177&lt;TODAY(),"EXPIRED","VALID")))</x:f>
      </x:c>
      <x:c r="M177" s="114"/>
      <x:c r="N177" s="117"/>
    </x:row>
    <x:row r="178">
      <x:c r="A178" s="114"/>
      <x:c r="B178" s="115"/>
      <x:c r="C178" s="115"/>
      <x:c r="D178" s="115"/>
      <x:c r="E178" s="115"/>
      <x:c r="F178" s="134"/>
      <x:c r="G178" s="134"/>
      <x:c r="H178" s="115"/>
      <x:c r="I178" s="115"/>
      <x:c r="J178" s="115"/>
      <x:c r="K178" s="117"/>
      <x:c r="L178" s="15" t="str">
        <x:f>IF(A178="","",IF(J178="Yes","REVOKED",IF(G178&lt;TODAY(),"EXPIRED","VALID")))</x:f>
      </x:c>
      <x:c r="M178" s="114"/>
      <x:c r="N178" s="117"/>
    </x:row>
    <x:row r="179">
      <x:c r="A179" s="114"/>
      <x:c r="B179" s="115"/>
      <x:c r="C179" s="115"/>
      <x:c r="D179" s="115"/>
      <x:c r="E179" s="115"/>
      <x:c r="F179" s="134"/>
      <x:c r="G179" s="134"/>
      <x:c r="H179" s="115"/>
      <x:c r="I179" s="115"/>
      <x:c r="J179" s="115"/>
      <x:c r="K179" s="117"/>
      <x:c r="L179" s="15" t="str">
        <x:f>IF(A179="","",IF(J179="Yes","REVOKED",IF(G179&lt;TODAY(),"EXPIRED","VALID")))</x:f>
      </x:c>
      <x:c r="M179" s="114"/>
      <x:c r="N179" s="117"/>
    </x:row>
    <x:row r="180">
      <x:c r="A180" s="114"/>
      <x:c r="B180" s="115"/>
      <x:c r="C180" s="115"/>
      <x:c r="D180" s="115"/>
      <x:c r="E180" s="115"/>
      <x:c r="F180" s="134"/>
      <x:c r="G180" s="134"/>
      <x:c r="H180" s="115"/>
      <x:c r="I180" s="115"/>
      <x:c r="J180" s="115"/>
      <x:c r="K180" s="117"/>
      <x:c r="L180" s="15" t="str">
        <x:f>IF(A180="","",IF(J180="Yes","REVOKED",IF(G180&lt;TODAY(),"EXPIRED","VALID")))</x:f>
      </x:c>
      <x:c r="M180" s="114"/>
      <x:c r="N180" s="117"/>
    </x:row>
    <x:row r="181">
      <x:c r="A181" s="114"/>
      <x:c r="B181" s="115"/>
      <x:c r="C181" s="115"/>
      <x:c r="D181" s="115"/>
      <x:c r="E181" s="115"/>
      <x:c r="F181" s="134"/>
      <x:c r="G181" s="134"/>
      <x:c r="H181" s="115"/>
      <x:c r="I181" s="115"/>
      <x:c r="J181" s="115"/>
      <x:c r="K181" s="117"/>
      <x:c r="L181" s="15" t="str">
        <x:f>IF(A181="","",IF(J181="Yes","REVOKED",IF(G181&lt;TODAY(),"EXPIRED","VALID")))</x:f>
      </x:c>
      <x:c r="M181" s="114"/>
      <x:c r="N181" s="117"/>
    </x:row>
    <x:row r="182">
      <x:c r="A182" s="114"/>
      <x:c r="B182" s="115"/>
      <x:c r="C182" s="115"/>
      <x:c r="D182" s="115"/>
      <x:c r="E182" s="115"/>
      <x:c r="F182" s="134"/>
      <x:c r="G182" s="134"/>
      <x:c r="H182" s="115"/>
      <x:c r="I182" s="115"/>
      <x:c r="J182" s="115"/>
      <x:c r="K182" s="117"/>
      <x:c r="L182" s="15" t="str">
        <x:f>IF(A182="","",IF(J182="Yes","REVOKED",IF(G182&lt;TODAY(),"EXPIRED","VALID")))</x:f>
      </x:c>
      <x:c r="M182" s="114"/>
      <x:c r="N182" s="117"/>
    </x:row>
    <x:row r="183">
      <x:c r="A183" s="114"/>
      <x:c r="B183" s="115"/>
      <x:c r="C183" s="115"/>
      <x:c r="D183" s="115"/>
      <x:c r="E183" s="115"/>
      <x:c r="F183" s="134"/>
      <x:c r="G183" s="134"/>
      <x:c r="H183" s="115"/>
      <x:c r="I183" s="115"/>
      <x:c r="J183" s="115"/>
      <x:c r="K183" s="117"/>
      <x:c r="L183" s="15" t="str">
        <x:f>IF(A183="","",IF(J183="Yes","REVOKED",IF(G183&lt;TODAY(),"EXPIRED","VALID")))</x:f>
      </x:c>
      <x:c r="M183" s="114"/>
      <x:c r="N183" s="117"/>
    </x:row>
    <x:row r="184">
      <x:c r="A184" s="114"/>
      <x:c r="B184" s="115"/>
      <x:c r="C184" s="115"/>
      <x:c r="D184" s="115"/>
      <x:c r="E184" s="115"/>
      <x:c r="F184" s="134"/>
      <x:c r="G184" s="134"/>
      <x:c r="H184" s="115"/>
      <x:c r="I184" s="115"/>
      <x:c r="J184" s="115"/>
      <x:c r="K184" s="117"/>
      <x:c r="L184" s="15" t="str">
        <x:f>IF(A184="","",IF(J184="Yes","REVOKED",IF(G184&lt;TODAY(),"EXPIRED","VALID")))</x:f>
      </x:c>
      <x:c r="M184" s="114"/>
      <x:c r="N184" s="117"/>
    </x:row>
    <x:row r="185">
      <x:c r="A185" s="114"/>
      <x:c r="B185" s="115"/>
      <x:c r="C185" s="115"/>
      <x:c r="D185" s="115"/>
      <x:c r="E185" s="115"/>
      <x:c r="F185" s="134"/>
      <x:c r="G185" s="134"/>
      <x:c r="H185" s="115"/>
      <x:c r="I185" s="115"/>
      <x:c r="J185" s="115"/>
      <x:c r="K185" s="117"/>
      <x:c r="L185" s="15" t="str">
        <x:f>IF(A185="","",IF(J185="Yes","REVOKED",IF(G185&lt;TODAY(),"EXPIRED","VALID")))</x:f>
      </x:c>
      <x:c r="M185" s="114"/>
      <x:c r="N185" s="117"/>
    </x:row>
    <x:row r="186">
      <x:c r="A186" s="114"/>
      <x:c r="B186" s="115"/>
      <x:c r="C186" s="115"/>
      <x:c r="D186" s="115"/>
      <x:c r="E186" s="115"/>
      <x:c r="F186" s="134"/>
      <x:c r="G186" s="134"/>
      <x:c r="H186" s="115"/>
      <x:c r="I186" s="115"/>
      <x:c r="J186" s="115"/>
      <x:c r="K186" s="117"/>
      <x:c r="L186" s="15" t="str">
        <x:f>IF(A186="","",IF(J186="Yes","REVOKED",IF(G186&lt;TODAY(),"EXPIRED","VALID")))</x:f>
      </x:c>
      <x:c r="M186" s="114"/>
      <x:c r="N186" s="117"/>
    </x:row>
    <x:row r="187">
      <x:c r="A187" s="114"/>
      <x:c r="B187" s="115"/>
      <x:c r="C187" s="115"/>
      <x:c r="D187" s="115"/>
      <x:c r="E187" s="115"/>
      <x:c r="F187" s="134"/>
      <x:c r="G187" s="134"/>
      <x:c r="H187" s="115"/>
      <x:c r="I187" s="115"/>
      <x:c r="J187" s="115"/>
      <x:c r="K187" s="117"/>
      <x:c r="L187" s="15" t="str">
        <x:f>IF(A187="","",IF(J187="Yes","REVOKED",IF(G187&lt;TODAY(),"EXPIRED","VALID")))</x:f>
      </x:c>
      <x:c r="M187" s="114"/>
      <x:c r="N187" s="117"/>
    </x:row>
    <x:row r="188">
      <x:c r="A188" s="114"/>
      <x:c r="B188" s="115"/>
      <x:c r="C188" s="115"/>
      <x:c r="D188" s="115"/>
      <x:c r="E188" s="115"/>
      <x:c r="F188" s="134"/>
      <x:c r="G188" s="134"/>
      <x:c r="H188" s="115"/>
      <x:c r="I188" s="115"/>
      <x:c r="J188" s="115"/>
      <x:c r="K188" s="117"/>
      <x:c r="L188" s="15" t="str">
        <x:f>IF(A188="","",IF(J188="Yes","REVOKED",IF(G188&lt;TODAY(),"EXPIRED","VALID")))</x:f>
      </x:c>
      <x:c r="M188" s="114"/>
      <x:c r="N188" s="117"/>
    </x:row>
    <x:row r="189">
      <x:c r="A189" s="114"/>
      <x:c r="B189" s="115"/>
      <x:c r="C189" s="115"/>
      <x:c r="D189" s="115"/>
      <x:c r="E189" s="115"/>
      <x:c r="F189" s="134"/>
      <x:c r="G189" s="134"/>
      <x:c r="H189" s="115"/>
      <x:c r="I189" s="115"/>
      <x:c r="J189" s="115"/>
      <x:c r="K189" s="117"/>
      <x:c r="L189" s="15" t="str">
        <x:f>IF(A189="","",IF(J189="Yes","REVOKED",IF(G189&lt;TODAY(),"EXPIRED","VALID")))</x:f>
      </x:c>
      <x:c r="M189" s="114"/>
      <x:c r="N189" s="117"/>
    </x:row>
    <x:row r="190">
      <x:c r="A190" s="114"/>
      <x:c r="B190" s="115"/>
      <x:c r="C190" s="115"/>
      <x:c r="D190" s="115"/>
      <x:c r="E190" s="115"/>
      <x:c r="F190" s="134"/>
      <x:c r="G190" s="134"/>
      <x:c r="H190" s="115"/>
      <x:c r="I190" s="115"/>
      <x:c r="J190" s="115"/>
      <x:c r="K190" s="117"/>
      <x:c r="L190" s="15" t="str">
        <x:f>IF(A190="","",IF(J190="Yes","REVOKED",IF(G190&lt;TODAY(),"EXPIRED","VALID")))</x:f>
      </x:c>
      <x:c r="M190" s="114"/>
      <x:c r="N190" s="117"/>
    </x:row>
    <x:row r="191">
      <x:c r="A191" s="114"/>
      <x:c r="B191" s="115"/>
      <x:c r="C191" s="115"/>
      <x:c r="D191" s="115"/>
      <x:c r="E191" s="115"/>
      <x:c r="F191" s="134"/>
      <x:c r="G191" s="134"/>
      <x:c r="H191" s="115"/>
      <x:c r="I191" s="115"/>
      <x:c r="J191" s="115"/>
      <x:c r="K191" s="117"/>
      <x:c r="L191" s="15" t="str">
        <x:f>IF(A191="","",IF(J191="Yes","REVOKED",IF(G191&lt;TODAY(),"EXPIRED","VALID")))</x:f>
      </x:c>
      <x:c r="M191" s="114"/>
      <x:c r="N191" s="117"/>
    </x:row>
    <x:row r="192">
      <x:c r="A192" s="114"/>
      <x:c r="B192" s="115"/>
      <x:c r="C192" s="115"/>
      <x:c r="D192" s="115"/>
      <x:c r="E192" s="115"/>
      <x:c r="F192" s="134"/>
      <x:c r="G192" s="134"/>
      <x:c r="H192" s="115"/>
      <x:c r="I192" s="115"/>
      <x:c r="J192" s="115"/>
      <x:c r="K192" s="117"/>
      <x:c r="L192" s="15" t="str">
        <x:f>IF(A192="","",IF(J192="Yes","REVOKED",IF(G192&lt;TODAY(),"EXPIRED","VALID")))</x:f>
      </x:c>
      <x:c r="M192" s="114"/>
      <x:c r="N192" s="117"/>
    </x:row>
    <x:row r="193">
      <x:c r="A193" s="114"/>
      <x:c r="B193" s="115"/>
      <x:c r="C193" s="115"/>
      <x:c r="D193" s="115"/>
      <x:c r="E193" s="115"/>
      <x:c r="F193" s="134"/>
      <x:c r="G193" s="134"/>
      <x:c r="H193" s="115"/>
      <x:c r="I193" s="115"/>
      <x:c r="J193" s="115"/>
      <x:c r="K193" s="117"/>
      <x:c r="L193" s="15" t="str">
        <x:f>IF(A193="","",IF(J193="Yes","REVOKED",IF(G193&lt;TODAY(),"EXPIRED","VALID")))</x:f>
      </x:c>
      <x:c r="M193" s="114"/>
      <x:c r="N193" s="117"/>
    </x:row>
    <x:row r="194">
      <x:c r="A194" s="114"/>
      <x:c r="B194" s="115"/>
      <x:c r="C194" s="115"/>
      <x:c r="D194" s="115"/>
      <x:c r="E194" s="115"/>
      <x:c r="F194" s="134"/>
      <x:c r="G194" s="134"/>
      <x:c r="H194" s="115"/>
      <x:c r="I194" s="115"/>
      <x:c r="J194" s="115"/>
      <x:c r="K194" s="117"/>
      <x:c r="L194" s="15" t="str">
        <x:f>IF(A194="","",IF(J194="Yes","REVOKED",IF(G194&lt;TODAY(),"EXPIRED","VALID")))</x:f>
      </x:c>
      <x:c r="M194" s="114"/>
      <x:c r="N194" s="117"/>
    </x:row>
    <x:row r="195">
      <x:c r="A195" s="114"/>
      <x:c r="B195" s="115"/>
      <x:c r="C195" s="115"/>
      <x:c r="D195" s="115"/>
      <x:c r="E195" s="115"/>
      <x:c r="F195" s="134"/>
      <x:c r="G195" s="134"/>
      <x:c r="H195" s="115"/>
      <x:c r="I195" s="115"/>
      <x:c r="J195" s="115"/>
      <x:c r="K195" s="117"/>
      <x:c r="L195" s="15" t="str">
        <x:f>IF(A195="","",IF(J195="Yes","REVOKED",IF(G195&lt;TODAY(),"EXPIRED","VALID")))</x:f>
      </x:c>
      <x:c r="M195" s="114"/>
      <x:c r="N195" s="117"/>
    </x:row>
    <x:row r="196">
      <x:c r="A196" s="114"/>
      <x:c r="B196" s="115"/>
      <x:c r="C196" s="115"/>
      <x:c r="D196" s="115"/>
      <x:c r="E196" s="115"/>
      <x:c r="F196" s="134"/>
      <x:c r="G196" s="134"/>
      <x:c r="H196" s="115"/>
      <x:c r="I196" s="115"/>
      <x:c r="J196" s="115"/>
      <x:c r="K196" s="117"/>
      <x:c r="L196" s="15" t="str">
        <x:f>IF(A196="","",IF(J196="Yes","REVOKED",IF(G196&lt;TODAY(),"EXPIRED","VALID")))</x:f>
      </x:c>
      <x:c r="M196" s="114"/>
      <x:c r="N196" s="117"/>
    </x:row>
    <x:row r="197">
      <x:c r="A197" s="114"/>
      <x:c r="B197" s="115"/>
      <x:c r="C197" s="115"/>
      <x:c r="D197" s="115"/>
      <x:c r="E197" s="115"/>
      <x:c r="F197" s="134"/>
      <x:c r="G197" s="134"/>
      <x:c r="H197" s="115"/>
      <x:c r="I197" s="115"/>
      <x:c r="J197" s="115"/>
      <x:c r="K197" s="117"/>
      <x:c r="L197" s="15" t="str">
        <x:f>IF(A197="","",IF(J197="Yes","REVOKED",IF(G197&lt;TODAY(),"EXPIRED","VALID")))</x:f>
      </x:c>
      <x:c r="M197" s="114"/>
      <x:c r="N197" s="117"/>
    </x:row>
    <x:row r="198">
      <x:c r="A198" s="114"/>
      <x:c r="B198" s="115"/>
      <x:c r="C198" s="115"/>
      <x:c r="D198" s="115"/>
      <x:c r="E198" s="115"/>
      <x:c r="F198" s="134"/>
      <x:c r="G198" s="134"/>
      <x:c r="H198" s="115"/>
      <x:c r="I198" s="115"/>
      <x:c r="J198" s="115"/>
      <x:c r="K198" s="117"/>
      <x:c r="L198" s="15" t="str">
        <x:f>IF(A198="","",IF(J198="Yes","REVOKED",IF(G198&lt;TODAY(),"EXPIRED","VALID")))</x:f>
      </x:c>
      <x:c r="M198" s="114"/>
      <x:c r="N198" s="117"/>
    </x:row>
    <x:row r="199">
      <x:c r="A199" s="114"/>
      <x:c r="B199" s="115"/>
      <x:c r="C199" s="115"/>
      <x:c r="D199" s="115"/>
      <x:c r="E199" s="115"/>
      <x:c r="F199" s="134"/>
      <x:c r="G199" s="134"/>
      <x:c r="H199" s="115"/>
      <x:c r="I199" s="115"/>
      <x:c r="J199" s="115"/>
      <x:c r="K199" s="117"/>
      <x:c r="L199" s="15" t="str">
        <x:f>IF(A199="","",IF(J199="Yes","REVOKED",IF(G199&lt;TODAY(),"EXPIRED","VALID")))</x:f>
      </x:c>
      <x:c r="M199" s="114"/>
      <x:c r="N199" s="117"/>
    </x:row>
    <x:row r="200">
      <x:c r="A200" s="114"/>
      <x:c r="B200" s="115"/>
      <x:c r="C200" s="115"/>
      <x:c r="D200" s="115"/>
      <x:c r="E200" s="115"/>
      <x:c r="F200" s="134"/>
      <x:c r="G200" s="134"/>
      <x:c r="H200" s="115"/>
      <x:c r="I200" s="115"/>
      <x:c r="J200" s="115"/>
      <x:c r="K200" s="117"/>
      <x:c r="L200" s="15" t="str">
        <x:f>IF(A200="","",IF(J200="Yes","REVOKED",IF(G200&lt;TODAY(),"EXPIRED","VALID")))</x:f>
      </x:c>
      <x:c r="M200" s="114"/>
      <x:c r="N200" s="117"/>
    </x:row>
    <x:row r="201">
      <x:c r="A201" s="114"/>
      <x:c r="B201" s="115"/>
      <x:c r="C201" s="115"/>
      <x:c r="D201" s="115"/>
      <x:c r="E201" s="115"/>
      <x:c r="F201" s="134"/>
      <x:c r="G201" s="134"/>
      <x:c r="H201" s="115"/>
      <x:c r="I201" s="115"/>
      <x:c r="J201" s="115"/>
      <x:c r="K201" s="117"/>
      <x:c r="L201" s="15" t="str">
        <x:f>IF(A201="","",IF(J201="Yes","REVOKED",IF(G201&lt;TODAY(),"EXPIRED","VALID")))</x:f>
      </x:c>
      <x:c r="M201" s="114"/>
      <x:c r="N201" s="117"/>
    </x:row>
    <x:row r="202">
      <x:c r="A202" s="114"/>
      <x:c r="B202" s="115"/>
      <x:c r="C202" s="115"/>
      <x:c r="D202" s="115"/>
      <x:c r="E202" s="115"/>
      <x:c r="F202" s="134"/>
      <x:c r="G202" s="134"/>
      <x:c r="H202" s="115"/>
      <x:c r="I202" s="115"/>
      <x:c r="J202" s="115"/>
      <x:c r="K202" s="117"/>
      <x:c r="L202" s="15" t="str">
        <x:f>IF(A202="","",IF(J202="Yes","REVOKED",IF(G202&lt;TODAY(),"EXPIRED","VALID")))</x:f>
      </x:c>
      <x:c r="M202" s="114"/>
      <x:c r="N202" s="117"/>
    </x:row>
    <x:row r="203">
      <x:c r="A203" s="114"/>
      <x:c r="B203" s="115"/>
      <x:c r="C203" s="115"/>
      <x:c r="D203" s="115"/>
      <x:c r="E203" s="115"/>
      <x:c r="F203" s="134"/>
      <x:c r="G203" s="134"/>
      <x:c r="H203" s="115"/>
      <x:c r="I203" s="115"/>
      <x:c r="J203" s="115"/>
      <x:c r="K203" s="117"/>
      <x:c r="L203" s="15" t="str">
        <x:f>IF(A203="","",IF(J203="Yes","REVOKED",IF(G203&lt;TODAY(),"EXPIRED","VALID")))</x:f>
      </x:c>
      <x:c r="M203" s="114"/>
      <x:c r="N203" s="117"/>
    </x:row>
    <x:row r="204">
      <x:c r="A204" s="114"/>
      <x:c r="B204" s="115"/>
      <x:c r="C204" s="115"/>
      <x:c r="D204" s="115"/>
      <x:c r="E204" s="115"/>
      <x:c r="F204" s="134"/>
      <x:c r="G204" s="134"/>
      <x:c r="H204" s="115"/>
      <x:c r="I204" s="115"/>
      <x:c r="J204" s="115"/>
      <x:c r="K204" s="117"/>
      <x:c r="L204" s="15" t="str">
        <x:f>IF(A204="","",IF(J204="Yes","REVOKED",IF(G204&lt;TODAY(),"EXPIRED","VALID")))</x:f>
      </x:c>
      <x:c r="M204" s="114"/>
      <x:c r="N204" s="117"/>
    </x:row>
    <x:row r="205">
      <x:c r="A205" s="114"/>
      <x:c r="B205" s="115"/>
      <x:c r="C205" s="115"/>
      <x:c r="D205" s="115"/>
      <x:c r="E205" s="115"/>
      <x:c r="F205" s="134"/>
      <x:c r="G205" s="134"/>
      <x:c r="H205" s="115"/>
      <x:c r="I205" s="115"/>
      <x:c r="J205" s="115"/>
      <x:c r="K205" s="117"/>
      <x:c r="L205" s="15" t="str">
        <x:f>IF(A205="","",IF(J205="Yes","REVOKED",IF(G205&lt;TODAY(),"EXPIRED","VALID")))</x:f>
      </x:c>
      <x:c r="M205" s="114"/>
      <x:c r="N205" s="117"/>
    </x:row>
    <x:row r="206">
      <x:c r="A206" s="114"/>
      <x:c r="B206" s="115"/>
      <x:c r="C206" s="115"/>
      <x:c r="D206" s="115"/>
      <x:c r="E206" s="115"/>
      <x:c r="F206" s="134"/>
      <x:c r="G206" s="134"/>
      <x:c r="H206" s="115"/>
      <x:c r="I206" s="115"/>
      <x:c r="J206" s="115"/>
      <x:c r="K206" s="117"/>
      <x:c r="L206" s="15" t="str">
        <x:f>IF(A206="","",IF(J206="Yes","REVOKED",IF(G206&lt;TODAY(),"EXPIRED","VALID")))</x:f>
      </x:c>
      <x:c r="M206" s="114"/>
      <x:c r="N206" s="117"/>
    </x:row>
    <x:row r="207">
      <x:c r="A207" s="114"/>
      <x:c r="B207" s="115"/>
      <x:c r="C207" s="115"/>
      <x:c r="D207" s="115"/>
      <x:c r="E207" s="115"/>
      <x:c r="F207" s="134"/>
      <x:c r="G207" s="134"/>
      <x:c r="H207" s="115"/>
      <x:c r="I207" s="115"/>
      <x:c r="J207" s="115"/>
      <x:c r="K207" s="117"/>
      <x:c r="L207" s="15" t="str">
        <x:f>IF(A207="","",IF(J207="Yes","REVOKED",IF(G207&lt;TODAY(),"EXPIRED","VALID")))</x:f>
      </x:c>
      <x:c r="M207" s="114"/>
      <x:c r="N207" s="117"/>
    </x:row>
    <x:row r="208">
      <x:c r="A208" s="114"/>
      <x:c r="B208" s="115"/>
      <x:c r="C208" s="115"/>
      <x:c r="D208" s="115"/>
      <x:c r="E208" s="115"/>
      <x:c r="F208" s="134"/>
      <x:c r="G208" s="134"/>
      <x:c r="H208" s="115"/>
      <x:c r="I208" s="115"/>
      <x:c r="J208" s="115"/>
      <x:c r="K208" s="117"/>
      <x:c r="L208" s="15" t="str">
        <x:f>IF(A208="","",IF(J208="Yes","REVOKED",IF(G208&lt;TODAY(),"EXPIRED","VALID")))</x:f>
      </x:c>
      <x:c r="M208" s="114"/>
      <x:c r="N208" s="117"/>
    </x:row>
    <x:row r="209">
      <x:c r="A209" s="114"/>
      <x:c r="B209" s="115"/>
      <x:c r="C209" s="115"/>
      <x:c r="D209" s="115"/>
      <x:c r="E209" s="115"/>
      <x:c r="F209" s="134"/>
      <x:c r="G209" s="134"/>
      <x:c r="H209" s="115"/>
      <x:c r="I209" s="115"/>
      <x:c r="J209" s="115"/>
      <x:c r="K209" s="117"/>
      <x:c r="L209" s="15" t="str">
        <x:f>IF(A209="","",IF(J209="Yes","REVOKED",IF(G209&lt;TODAY(),"EXPIRED","VALID")))</x:f>
      </x:c>
      <x:c r="M209" s="114"/>
      <x:c r="N209" s="117"/>
    </x:row>
    <x:row r="210">
      <x:c r="A210" s="114"/>
      <x:c r="B210" s="115"/>
      <x:c r="C210" s="115"/>
      <x:c r="D210" s="115"/>
      <x:c r="E210" s="115"/>
      <x:c r="F210" s="134"/>
      <x:c r="G210" s="134"/>
      <x:c r="H210" s="115"/>
      <x:c r="I210" s="115"/>
      <x:c r="J210" s="115"/>
      <x:c r="K210" s="117"/>
      <x:c r="L210" s="15" t="str">
        <x:f>IF(A210="","",IF(J210="Yes","REVOKED",IF(G210&lt;TODAY(),"EXPIRED","VALID")))</x:f>
      </x:c>
      <x:c r="M210" s="114"/>
      <x:c r="N210" s="117"/>
    </x:row>
    <x:row r="211">
      <x:c r="A211" s="114"/>
      <x:c r="B211" s="115"/>
      <x:c r="C211" s="115"/>
      <x:c r="D211" s="115"/>
      <x:c r="E211" s="115"/>
      <x:c r="F211" s="134"/>
      <x:c r="G211" s="134"/>
      <x:c r="H211" s="115"/>
      <x:c r="I211" s="115"/>
      <x:c r="J211" s="115"/>
      <x:c r="K211" s="117"/>
      <x:c r="L211" s="15" t="str">
        <x:f>IF(A211="","",IF(J211="Yes","REVOKED",IF(G211&lt;TODAY(),"EXPIRED","VALID")))</x:f>
      </x:c>
      <x:c r="M211" s="114"/>
      <x:c r="N211" s="117"/>
    </x:row>
    <x:row r="212">
      <x:c r="A212" s="114"/>
      <x:c r="B212" s="115"/>
      <x:c r="C212" s="115"/>
      <x:c r="D212" s="115"/>
      <x:c r="E212" s="115"/>
      <x:c r="F212" s="134"/>
      <x:c r="G212" s="134"/>
      <x:c r="H212" s="115"/>
      <x:c r="I212" s="115"/>
      <x:c r="J212" s="115"/>
      <x:c r="K212" s="117"/>
      <x:c r="L212" s="15" t="str">
        <x:f>IF(A212="","",IF(J212="Yes","REVOKED",IF(G212&lt;TODAY(),"EXPIRED","VALID")))</x:f>
      </x:c>
      <x:c r="M212" s="114"/>
      <x:c r="N212" s="117"/>
    </x:row>
    <x:row r="213">
      <x:c r="A213" s="114"/>
      <x:c r="B213" s="115"/>
      <x:c r="C213" s="115"/>
      <x:c r="D213" s="115"/>
      <x:c r="E213" s="115"/>
      <x:c r="F213" s="134"/>
      <x:c r="G213" s="134"/>
      <x:c r="H213" s="115"/>
      <x:c r="I213" s="115"/>
      <x:c r="J213" s="115"/>
      <x:c r="K213" s="117"/>
      <x:c r="L213" s="15" t="str">
        <x:f>IF(A213="","",IF(J213="Yes","REVOKED",IF(G213&lt;TODAY(),"EXPIRED","VALID")))</x:f>
      </x:c>
      <x:c r="M213" s="114"/>
      <x:c r="N213" s="117"/>
    </x:row>
    <x:row r="214">
      <x:c r="A214" s="114"/>
      <x:c r="B214" s="115"/>
      <x:c r="C214" s="115"/>
      <x:c r="D214" s="115"/>
      <x:c r="E214" s="115"/>
      <x:c r="F214" s="134"/>
      <x:c r="G214" s="134"/>
      <x:c r="H214" s="115"/>
      <x:c r="I214" s="115"/>
      <x:c r="J214" s="115"/>
      <x:c r="K214" s="117"/>
      <x:c r="L214" s="15" t="str">
        <x:f>IF(A214="","",IF(J214="Yes","REVOKED",IF(G214&lt;TODAY(),"EXPIRED","VALID")))</x:f>
      </x:c>
      <x:c r="M214" s="114"/>
      <x:c r="N214" s="117"/>
    </x:row>
    <x:row r="215">
      <x:c r="A215" s="114"/>
      <x:c r="B215" s="115"/>
      <x:c r="C215" s="115"/>
      <x:c r="D215" s="115"/>
      <x:c r="E215" s="115"/>
      <x:c r="F215" s="134"/>
      <x:c r="G215" s="134"/>
      <x:c r="H215" s="115"/>
      <x:c r="I215" s="115"/>
      <x:c r="J215" s="115"/>
      <x:c r="K215" s="117"/>
      <x:c r="L215" s="15" t="str">
        <x:f>IF(A215="","",IF(J215="Yes","REVOKED",IF(G215&lt;TODAY(),"EXPIRED","VALID")))</x:f>
      </x:c>
      <x:c r="M215" s="114"/>
      <x:c r="N215" s="117"/>
    </x:row>
    <x:row r="216">
      <x:c r="A216" s="114"/>
      <x:c r="B216" s="115"/>
      <x:c r="C216" s="115"/>
      <x:c r="D216" s="115"/>
      <x:c r="E216" s="115"/>
      <x:c r="F216" s="134"/>
      <x:c r="G216" s="134"/>
      <x:c r="H216" s="115"/>
      <x:c r="I216" s="115"/>
      <x:c r="J216" s="115"/>
      <x:c r="K216" s="117"/>
      <x:c r="L216" s="15" t="str">
        <x:f>IF(A216="","",IF(J216="Yes","REVOKED",IF(G216&lt;TODAY(),"EXPIRED","VALID")))</x:f>
      </x:c>
      <x:c r="M216" s="114"/>
      <x:c r="N216" s="117"/>
    </x:row>
    <x:row r="217">
      <x:c r="A217" s="114"/>
      <x:c r="B217" s="115"/>
      <x:c r="C217" s="115"/>
      <x:c r="D217" s="115"/>
      <x:c r="E217" s="115"/>
      <x:c r="F217" s="134"/>
      <x:c r="G217" s="134"/>
      <x:c r="H217" s="115"/>
      <x:c r="I217" s="115"/>
      <x:c r="J217" s="115"/>
      <x:c r="K217" s="117"/>
      <x:c r="L217" s="15" t="str">
        <x:f>IF(A217="","",IF(J217="Yes","REVOKED",IF(G217&lt;TODAY(),"EXPIRED","VALID")))</x:f>
      </x:c>
      <x:c r="M217" s="114"/>
      <x:c r="N217" s="117"/>
    </x:row>
    <x:row r="218">
      <x:c r="A218" s="114"/>
      <x:c r="B218" s="115"/>
      <x:c r="C218" s="115"/>
      <x:c r="D218" s="115"/>
      <x:c r="E218" s="115"/>
      <x:c r="F218" s="134"/>
      <x:c r="G218" s="134"/>
      <x:c r="H218" s="115"/>
      <x:c r="I218" s="115"/>
      <x:c r="J218" s="115"/>
      <x:c r="K218" s="117"/>
      <x:c r="L218" s="15" t="str">
        <x:f>IF(A218="","",IF(J218="Yes","REVOKED",IF(G218&lt;TODAY(),"EXPIRED","VALID")))</x:f>
      </x:c>
      <x:c r="M218" s="114"/>
      <x:c r="N218" s="117"/>
    </x:row>
    <x:row r="219">
      <x:c r="A219" s="114"/>
      <x:c r="B219" s="115"/>
      <x:c r="C219" s="115"/>
      <x:c r="D219" s="115"/>
      <x:c r="E219" s="115"/>
      <x:c r="F219" s="134"/>
      <x:c r="G219" s="134"/>
      <x:c r="H219" s="115"/>
      <x:c r="I219" s="115"/>
      <x:c r="J219" s="115"/>
      <x:c r="K219" s="117"/>
      <x:c r="L219" s="15" t="str">
        <x:f>IF(A219="","",IF(J219="Yes","REVOKED",IF(G219&lt;TODAY(),"EXPIRED","VALID")))</x:f>
      </x:c>
      <x:c r="M219" s="114"/>
      <x:c r="N219" s="117"/>
    </x:row>
    <x:row r="220">
      <x:c r="A220" s="114"/>
      <x:c r="B220" s="115"/>
      <x:c r="C220" s="115"/>
      <x:c r="D220" s="115"/>
      <x:c r="E220" s="115"/>
      <x:c r="F220" s="134"/>
      <x:c r="G220" s="134"/>
      <x:c r="H220" s="115"/>
      <x:c r="I220" s="115"/>
      <x:c r="J220" s="115"/>
      <x:c r="K220" s="117"/>
      <x:c r="L220" s="15" t="str">
        <x:f>IF(A220="","",IF(J220="Yes","REVOKED",IF(G220&lt;TODAY(),"EXPIRED","VALID")))</x:f>
      </x:c>
      <x:c r="M220" s="114"/>
      <x:c r="N220" s="117"/>
    </x:row>
    <x:row r="221">
      <x:c r="A221" s="114"/>
      <x:c r="B221" s="115"/>
      <x:c r="C221" s="115"/>
      <x:c r="D221" s="115"/>
      <x:c r="E221" s="115"/>
      <x:c r="F221" s="134"/>
      <x:c r="G221" s="134"/>
      <x:c r="H221" s="115"/>
      <x:c r="I221" s="115"/>
      <x:c r="J221" s="115"/>
      <x:c r="K221" s="117"/>
      <x:c r="L221" s="15" t="str">
        <x:f>IF(A221="","",IF(J221="Yes","REVOKED",IF(G221&lt;TODAY(),"EXPIRED","VALID")))</x:f>
      </x:c>
      <x:c r="M221" s="114"/>
      <x:c r="N221" s="117"/>
    </x:row>
    <x:row r="222">
      <x:c r="A222" s="114"/>
      <x:c r="B222" s="115"/>
      <x:c r="C222" s="115"/>
      <x:c r="D222" s="115"/>
      <x:c r="E222" s="115"/>
      <x:c r="F222" s="134"/>
      <x:c r="G222" s="134"/>
      <x:c r="H222" s="115"/>
      <x:c r="I222" s="115"/>
      <x:c r="J222" s="115"/>
      <x:c r="K222" s="117"/>
      <x:c r="L222" s="15" t="str">
        <x:f>IF(A222="","",IF(J222="Yes","REVOKED",IF(G222&lt;TODAY(),"EXPIRED","VALID")))</x:f>
      </x:c>
      <x:c r="M222" s="114"/>
      <x:c r="N222" s="117"/>
    </x:row>
    <x:row r="223">
      <x:c r="A223" s="114"/>
      <x:c r="B223" s="115"/>
      <x:c r="C223" s="115"/>
      <x:c r="D223" s="115"/>
      <x:c r="E223" s="115"/>
      <x:c r="F223" s="134"/>
      <x:c r="G223" s="134"/>
      <x:c r="H223" s="115"/>
      <x:c r="I223" s="115"/>
      <x:c r="J223" s="115"/>
      <x:c r="K223" s="117"/>
      <x:c r="L223" s="15" t="str">
        <x:f>IF(A223="","",IF(J223="Yes","REVOKED",IF(G223&lt;TODAY(),"EXPIRED","VALID")))</x:f>
      </x:c>
      <x:c r="M223" s="114"/>
      <x:c r="N223" s="117"/>
    </x:row>
    <x:row r="224">
      <x:c r="A224" s="114"/>
      <x:c r="B224" s="115"/>
      <x:c r="C224" s="115"/>
      <x:c r="D224" s="115"/>
      <x:c r="E224" s="115"/>
      <x:c r="F224" s="134"/>
      <x:c r="G224" s="134"/>
      <x:c r="H224" s="115"/>
      <x:c r="I224" s="115"/>
      <x:c r="J224" s="115"/>
      <x:c r="K224" s="117"/>
      <x:c r="L224" s="15" t="str">
        <x:f>IF(A224="","",IF(J224="Yes","REVOKED",IF(G224&lt;TODAY(),"EXPIRED","VALID")))</x:f>
      </x:c>
      <x:c r="M224" s="114"/>
      <x:c r="N224" s="117"/>
    </x:row>
    <x:row r="225">
      <x:c r="A225" s="114"/>
      <x:c r="B225" s="115"/>
      <x:c r="C225" s="115"/>
      <x:c r="D225" s="115"/>
      <x:c r="E225" s="115"/>
      <x:c r="F225" s="134"/>
      <x:c r="G225" s="134"/>
      <x:c r="H225" s="115"/>
      <x:c r="I225" s="115"/>
      <x:c r="J225" s="115"/>
      <x:c r="K225" s="117"/>
      <x:c r="L225" s="15" t="str">
        <x:f>IF(A225="","",IF(J225="Yes","REVOKED",IF(G225&lt;TODAY(),"EXPIRED","VALID")))</x:f>
      </x:c>
      <x:c r="M225" s="114"/>
      <x:c r="N225" s="117"/>
    </x:row>
    <x:row r="226">
      <x:c r="A226" s="114"/>
      <x:c r="B226" s="115"/>
      <x:c r="C226" s="115"/>
      <x:c r="D226" s="115"/>
      <x:c r="E226" s="115"/>
      <x:c r="F226" s="134"/>
      <x:c r="G226" s="134"/>
      <x:c r="H226" s="115"/>
      <x:c r="I226" s="115"/>
      <x:c r="J226" s="115"/>
      <x:c r="K226" s="117"/>
      <x:c r="L226" s="15" t="str">
        <x:f>IF(A226="","",IF(J226="Yes","REVOKED",IF(G226&lt;TODAY(),"EXPIRED","VALID")))</x:f>
      </x:c>
      <x:c r="M226" s="114"/>
      <x:c r="N226" s="117"/>
    </x:row>
    <x:row r="227">
      <x:c r="A227" s="114"/>
      <x:c r="B227" s="115"/>
      <x:c r="C227" s="115"/>
      <x:c r="D227" s="115"/>
      <x:c r="E227" s="115"/>
      <x:c r="F227" s="134"/>
      <x:c r="G227" s="134"/>
      <x:c r="H227" s="115"/>
      <x:c r="I227" s="115"/>
      <x:c r="J227" s="115"/>
      <x:c r="K227" s="117"/>
      <x:c r="L227" s="15" t="str">
        <x:f>IF(A227="","",IF(J227="Yes","REVOKED",IF(G227&lt;TODAY(),"EXPIRED","VALID")))</x:f>
      </x:c>
      <x:c r="M227" s="114"/>
      <x:c r="N227" s="117"/>
    </x:row>
    <x:row r="228">
      <x:c r="A228" s="114"/>
      <x:c r="B228" s="115"/>
      <x:c r="C228" s="115"/>
      <x:c r="D228" s="115"/>
      <x:c r="E228" s="115"/>
      <x:c r="F228" s="134"/>
      <x:c r="G228" s="134"/>
      <x:c r="H228" s="115"/>
      <x:c r="I228" s="115"/>
      <x:c r="J228" s="115"/>
      <x:c r="K228" s="117"/>
      <x:c r="L228" s="15" t="str">
        <x:f>IF(A228="","",IF(J228="Yes","REVOKED",IF(G228&lt;TODAY(),"EXPIRED","VALID")))</x:f>
      </x:c>
      <x:c r="M228" s="114"/>
      <x:c r="N228" s="117"/>
    </x:row>
    <x:row r="229">
      <x:c r="A229" s="114"/>
      <x:c r="B229" s="115"/>
      <x:c r="C229" s="115"/>
      <x:c r="D229" s="115"/>
      <x:c r="E229" s="115"/>
      <x:c r="F229" s="134"/>
      <x:c r="G229" s="134"/>
      <x:c r="H229" s="115"/>
      <x:c r="I229" s="115"/>
      <x:c r="J229" s="115"/>
      <x:c r="K229" s="117"/>
      <x:c r="L229" s="15" t="str">
        <x:f>IF(A229="","",IF(J229="Yes","REVOKED",IF(G229&lt;TODAY(),"EXPIRED","VALID")))</x:f>
      </x:c>
      <x:c r="M229" s="114"/>
      <x:c r="N229" s="117"/>
    </x:row>
    <x:row r="230">
      <x:c r="A230" s="114"/>
      <x:c r="B230" s="115"/>
      <x:c r="C230" s="115"/>
      <x:c r="D230" s="115"/>
      <x:c r="E230" s="115"/>
      <x:c r="F230" s="134"/>
      <x:c r="G230" s="134"/>
      <x:c r="H230" s="115"/>
      <x:c r="I230" s="115"/>
      <x:c r="J230" s="115"/>
      <x:c r="K230" s="117"/>
      <x:c r="L230" s="15" t="str">
        <x:f>IF(A230="","",IF(J230="Yes","REVOKED",IF(G230&lt;TODAY(),"EXPIRED","VALID")))</x:f>
      </x:c>
      <x:c r="M230" s="114"/>
      <x:c r="N230" s="117"/>
    </x:row>
    <x:row r="231">
      <x:c r="A231" s="114"/>
      <x:c r="B231" s="115"/>
      <x:c r="C231" s="115"/>
      <x:c r="D231" s="115"/>
      <x:c r="E231" s="115"/>
      <x:c r="F231" s="134"/>
      <x:c r="G231" s="134"/>
      <x:c r="H231" s="115"/>
      <x:c r="I231" s="115"/>
      <x:c r="J231" s="115"/>
      <x:c r="K231" s="117"/>
      <x:c r="L231" s="15" t="str">
        <x:f>IF(A231="","",IF(J231="Yes","REVOKED",IF(G231&lt;TODAY(),"EXPIRED","VALID")))</x:f>
      </x:c>
      <x:c r="M231" s="114"/>
      <x:c r="N231" s="117"/>
    </x:row>
    <x:row r="232">
      <x:c r="A232" s="114"/>
      <x:c r="B232" s="115"/>
      <x:c r="C232" s="115"/>
      <x:c r="D232" s="115"/>
      <x:c r="E232" s="115"/>
      <x:c r="F232" s="134"/>
      <x:c r="G232" s="134"/>
      <x:c r="H232" s="115"/>
      <x:c r="I232" s="115"/>
      <x:c r="J232" s="115"/>
      <x:c r="K232" s="117"/>
      <x:c r="L232" s="15" t="str">
        <x:f>IF(A232="","",IF(J232="Yes","REVOKED",IF(G232&lt;TODAY(),"EXPIRED","VALID")))</x:f>
      </x:c>
      <x:c r="M232" s="114"/>
      <x:c r="N232" s="117"/>
    </x:row>
    <x:row r="233">
      <x:c r="A233" s="114"/>
      <x:c r="B233" s="115"/>
      <x:c r="C233" s="115"/>
      <x:c r="D233" s="115"/>
      <x:c r="E233" s="115"/>
      <x:c r="F233" s="134"/>
      <x:c r="G233" s="134"/>
      <x:c r="H233" s="115"/>
      <x:c r="I233" s="115"/>
      <x:c r="J233" s="115"/>
      <x:c r="K233" s="117"/>
      <x:c r="L233" s="15" t="str">
        <x:f>IF(A233="","",IF(J233="Yes","REVOKED",IF(G233&lt;TODAY(),"EXPIRED","VALID")))</x:f>
      </x:c>
      <x:c r="M233" s="114"/>
      <x:c r="N233" s="117"/>
    </x:row>
    <x:row r="234">
      <x:c r="A234" s="114"/>
      <x:c r="B234" s="115"/>
      <x:c r="C234" s="115"/>
      <x:c r="D234" s="115"/>
      <x:c r="E234" s="115"/>
      <x:c r="F234" s="134"/>
      <x:c r="G234" s="134"/>
      <x:c r="H234" s="115"/>
      <x:c r="I234" s="115"/>
      <x:c r="J234" s="115"/>
      <x:c r="K234" s="117"/>
      <x:c r="L234" s="15" t="str">
        <x:f>IF(A234="","",IF(J234="Yes","REVOKED",IF(G234&lt;TODAY(),"EXPIRED","VALID")))</x:f>
      </x:c>
      <x:c r="M234" s="114"/>
      <x:c r="N234" s="117"/>
    </x:row>
    <x:row r="235">
      <x:c r="A235" s="114"/>
      <x:c r="B235" s="115"/>
      <x:c r="C235" s="115"/>
      <x:c r="D235" s="115"/>
      <x:c r="E235" s="115"/>
      <x:c r="F235" s="134"/>
      <x:c r="G235" s="134"/>
      <x:c r="H235" s="115"/>
      <x:c r="I235" s="115"/>
      <x:c r="J235" s="115"/>
      <x:c r="K235" s="117"/>
      <x:c r="L235" s="15" t="str">
        <x:f>IF(A235="","",IF(J235="Yes","REVOKED",IF(G235&lt;TODAY(),"EXPIRED","VALID")))</x:f>
      </x:c>
      <x:c r="M235" s="114"/>
      <x:c r="N235" s="117"/>
    </x:row>
    <x:row r="236">
      <x:c r="A236" s="114"/>
      <x:c r="B236" s="115"/>
      <x:c r="C236" s="115"/>
      <x:c r="D236" s="115"/>
      <x:c r="E236" s="115"/>
      <x:c r="F236" s="134"/>
      <x:c r="G236" s="134"/>
      <x:c r="H236" s="115"/>
      <x:c r="I236" s="115"/>
      <x:c r="J236" s="115"/>
      <x:c r="K236" s="117"/>
      <x:c r="L236" s="15" t="str">
        <x:f>IF(A236="","",IF(J236="Yes","REVOKED",IF(G236&lt;TODAY(),"EXPIRED","VALID")))</x:f>
      </x:c>
      <x:c r="M236" s="114"/>
      <x:c r="N236" s="117"/>
    </x:row>
    <x:row r="237">
      <x:c r="A237" s="114"/>
      <x:c r="B237" s="115"/>
      <x:c r="C237" s="115"/>
      <x:c r="D237" s="115"/>
      <x:c r="E237" s="115"/>
      <x:c r="F237" s="134"/>
      <x:c r="G237" s="134"/>
      <x:c r="H237" s="115"/>
      <x:c r="I237" s="115"/>
      <x:c r="J237" s="115"/>
      <x:c r="K237" s="117"/>
      <x:c r="L237" s="15" t="str">
        <x:f>IF(A237="","",IF(J237="Yes","REVOKED",IF(G237&lt;TODAY(),"EXPIRED","VALID")))</x:f>
      </x:c>
      <x:c r="M237" s="114"/>
      <x:c r="N237" s="117"/>
    </x:row>
    <x:row r="238">
      <x:c r="A238" s="114"/>
      <x:c r="B238" s="115"/>
      <x:c r="C238" s="115"/>
      <x:c r="D238" s="115"/>
      <x:c r="E238" s="115"/>
      <x:c r="F238" s="134"/>
      <x:c r="G238" s="134"/>
      <x:c r="H238" s="115"/>
      <x:c r="I238" s="115"/>
      <x:c r="J238" s="115"/>
      <x:c r="K238" s="117"/>
      <x:c r="L238" s="15" t="str">
        <x:f>IF(A238="","",IF(J238="Yes","REVOKED",IF(G238&lt;TODAY(),"EXPIRED","VALID")))</x:f>
      </x:c>
      <x:c r="M238" s="114"/>
      <x:c r="N238" s="117"/>
    </x:row>
    <x:row r="239">
      <x:c r="A239" s="114"/>
      <x:c r="B239" s="115"/>
      <x:c r="C239" s="115"/>
      <x:c r="D239" s="115"/>
      <x:c r="E239" s="115"/>
      <x:c r="F239" s="134"/>
      <x:c r="G239" s="134"/>
      <x:c r="H239" s="115"/>
      <x:c r="I239" s="115"/>
      <x:c r="J239" s="115"/>
      <x:c r="K239" s="117"/>
      <x:c r="L239" s="15" t="str">
        <x:f>IF(A239="","",IF(J239="Yes","REVOKED",IF(G239&lt;TODAY(),"EXPIRED","VALID")))</x:f>
      </x:c>
      <x:c r="M239" s="114"/>
      <x:c r="N239" s="117"/>
    </x:row>
    <x:row r="240">
      <x:c r="A240" s="114"/>
      <x:c r="B240" s="115"/>
      <x:c r="C240" s="115"/>
      <x:c r="D240" s="115"/>
      <x:c r="E240" s="115"/>
      <x:c r="F240" s="134"/>
      <x:c r="G240" s="134"/>
      <x:c r="H240" s="115"/>
      <x:c r="I240" s="115"/>
      <x:c r="J240" s="115"/>
      <x:c r="K240" s="117"/>
      <x:c r="L240" s="15" t="str">
        <x:f>IF(A240="","",IF(J240="Yes","REVOKED",IF(G240&lt;TODAY(),"EXPIRED","VALID")))</x:f>
      </x:c>
      <x:c r="M240" s="114"/>
      <x:c r="N240" s="117"/>
    </x:row>
    <x:row r="241">
      <x:c r="A241" s="114"/>
      <x:c r="B241" s="115"/>
      <x:c r="C241" s="115"/>
      <x:c r="D241" s="115"/>
      <x:c r="E241" s="115"/>
      <x:c r="F241" s="134"/>
      <x:c r="G241" s="134"/>
      <x:c r="H241" s="115"/>
      <x:c r="I241" s="115"/>
      <x:c r="J241" s="115"/>
      <x:c r="K241" s="117"/>
      <x:c r="L241" s="15" t="str">
        <x:f>IF(A241="","",IF(J241="Yes","REVOKED",IF(G241&lt;TODAY(),"EXPIRED","VALID")))</x:f>
      </x:c>
      <x:c r="M241" s="114"/>
      <x:c r="N241" s="117"/>
    </x:row>
    <x:row r="242">
      <x:c r="A242" s="114"/>
      <x:c r="B242" s="115"/>
      <x:c r="C242" s="115"/>
      <x:c r="D242" s="115"/>
      <x:c r="E242" s="115"/>
      <x:c r="F242" s="134"/>
      <x:c r="G242" s="134"/>
      <x:c r="H242" s="115"/>
      <x:c r="I242" s="115"/>
      <x:c r="J242" s="115"/>
      <x:c r="K242" s="117"/>
      <x:c r="L242" s="15" t="str">
        <x:f>IF(A242="","",IF(J242="Yes","REVOKED",IF(G242&lt;TODAY(),"EXPIRED","VALID")))</x:f>
      </x:c>
      <x:c r="M242" s="114"/>
      <x:c r="N242" s="117"/>
    </x:row>
    <x:row r="243">
      <x:c r="A243" s="114"/>
      <x:c r="B243" s="115"/>
      <x:c r="C243" s="115"/>
      <x:c r="D243" s="115"/>
      <x:c r="E243" s="115"/>
      <x:c r="F243" s="134"/>
      <x:c r="G243" s="134"/>
      <x:c r="H243" s="115"/>
      <x:c r="I243" s="115"/>
      <x:c r="J243" s="115"/>
      <x:c r="K243" s="117"/>
      <x:c r="L243" s="15" t="str">
        <x:f>IF(A243="","",IF(J243="Yes","REVOKED",IF(G243&lt;TODAY(),"EXPIRED","VALID")))</x:f>
      </x:c>
      <x:c r="M243" s="114"/>
      <x:c r="N243" s="117"/>
    </x:row>
    <x:row r="244">
      <x:c r="A244" s="114"/>
      <x:c r="B244" s="115"/>
      <x:c r="C244" s="115"/>
      <x:c r="D244" s="115"/>
      <x:c r="E244" s="115"/>
      <x:c r="F244" s="134"/>
      <x:c r="G244" s="134"/>
      <x:c r="H244" s="115"/>
      <x:c r="I244" s="115"/>
      <x:c r="J244" s="115"/>
      <x:c r="K244" s="117"/>
      <x:c r="L244" s="15" t="str">
        <x:f>IF(A244="","",IF(J244="Yes","REVOKED",IF(G244&lt;TODAY(),"EXPIRED","VALID")))</x:f>
      </x:c>
      <x:c r="M244" s="114"/>
      <x:c r="N244" s="117"/>
    </x:row>
    <x:row r="245">
      <x:c r="A245" s="114"/>
      <x:c r="B245" s="115"/>
      <x:c r="C245" s="115"/>
      <x:c r="D245" s="115"/>
      <x:c r="E245" s="115"/>
      <x:c r="F245" s="134"/>
      <x:c r="G245" s="134"/>
      <x:c r="H245" s="115"/>
      <x:c r="I245" s="115"/>
      <x:c r="J245" s="115"/>
      <x:c r="K245" s="117"/>
      <x:c r="L245" s="15" t="str">
        <x:f>IF(A245="","",IF(J245="Yes","REVOKED",IF(G245&lt;TODAY(),"EXPIRED","VALID")))</x:f>
      </x:c>
      <x:c r="M245" s="114"/>
      <x:c r="N245" s="117"/>
    </x:row>
    <x:row r="246">
      <x:c r="A246" s="114"/>
      <x:c r="B246" s="115"/>
      <x:c r="C246" s="115"/>
      <x:c r="D246" s="115"/>
      <x:c r="E246" s="115"/>
      <x:c r="F246" s="134"/>
      <x:c r="G246" s="134"/>
      <x:c r="H246" s="115"/>
      <x:c r="I246" s="115"/>
      <x:c r="J246" s="115"/>
      <x:c r="K246" s="117"/>
      <x:c r="L246" s="15" t="str">
        <x:f>IF(A246="","",IF(J246="Yes","REVOKED",IF(G246&lt;TODAY(),"EXPIRED","VALID")))</x:f>
      </x:c>
      <x:c r="M246" s="114"/>
      <x:c r="N246" s="117"/>
    </x:row>
    <x:row r="247">
      <x:c r="A247" s="114"/>
      <x:c r="B247" s="115"/>
      <x:c r="C247" s="115"/>
      <x:c r="D247" s="115"/>
      <x:c r="E247" s="115"/>
      <x:c r="F247" s="134"/>
      <x:c r="G247" s="134"/>
      <x:c r="H247" s="115"/>
      <x:c r="I247" s="115"/>
      <x:c r="J247" s="115"/>
      <x:c r="K247" s="117"/>
      <x:c r="L247" s="15" t="str">
        <x:f>IF(A247="","",IF(J247="Yes","REVOKED",IF(G247&lt;TODAY(),"EXPIRED","VALID")))</x:f>
      </x:c>
      <x:c r="M247" s="114"/>
      <x:c r="N247" s="117"/>
    </x:row>
    <x:row r="248">
      <x:c r="A248" s="114"/>
      <x:c r="B248" s="115"/>
      <x:c r="C248" s="115"/>
      <x:c r="D248" s="115"/>
      <x:c r="E248" s="115"/>
      <x:c r="F248" s="134"/>
      <x:c r="G248" s="134"/>
      <x:c r="H248" s="115"/>
      <x:c r="I248" s="115"/>
      <x:c r="J248" s="115"/>
      <x:c r="K248" s="117"/>
      <x:c r="L248" s="15" t="str">
        <x:f>IF(A248="","",IF(J248="Yes","REVOKED",IF(G248&lt;TODAY(),"EXPIRED","VALID")))</x:f>
      </x:c>
      <x:c r="M248" s="114"/>
      <x:c r="N248" s="117"/>
    </x:row>
    <x:row r="249">
      <x:c r="A249" s="114"/>
      <x:c r="B249" s="115"/>
      <x:c r="C249" s="115"/>
      <x:c r="D249" s="115"/>
      <x:c r="E249" s="115"/>
      <x:c r="F249" s="134"/>
      <x:c r="G249" s="134"/>
      <x:c r="H249" s="115"/>
      <x:c r="I249" s="115"/>
      <x:c r="J249" s="115"/>
      <x:c r="K249" s="117"/>
      <x:c r="L249" s="15" t="str">
        <x:f>IF(A249="","",IF(J249="Yes","REVOKED",IF(G249&lt;TODAY(),"EXPIRED","VALID")))</x:f>
      </x:c>
      <x:c r="M249" s="114"/>
      <x:c r="N249" s="117"/>
    </x:row>
    <x:row r="250">
      <x:c r="A250" s="114"/>
      <x:c r="B250" s="115"/>
      <x:c r="C250" s="115"/>
      <x:c r="D250" s="115"/>
      <x:c r="E250" s="115"/>
      <x:c r="F250" s="134"/>
      <x:c r="G250" s="134"/>
      <x:c r="H250" s="115"/>
      <x:c r="I250" s="115"/>
      <x:c r="J250" s="115"/>
      <x:c r="K250" s="117"/>
      <x:c r="L250" s="15" t="str">
        <x:f>IF(A250="","",IF(J250="Yes","REVOKED",IF(G250&lt;TODAY(),"EXPIRED","VALID")))</x:f>
      </x:c>
      <x:c r="M250" s="114"/>
      <x:c r="N250" s="117"/>
    </x:row>
    <x:row r="251">
      <x:c r="A251" s="114"/>
      <x:c r="B251" s="115"/>
      <x:c r="C251" s="115"/>
      <x:c r="D251" s="115"/>
      <x:c r="E251" s="115"/>
      <x:c r="F251" s="134"/>
      <x:c r="G251" s="134"/>
      <x:c r="H251" s="115"/>
      <x:c r="I251" s="115"/>
      <x:c r="J251" s="115"/>
      <x:c r="K251" s="117"/>
      <x:c r="L251" s="15" t="str">
        <x:f>IF(A251="","",IF(J251="Yes","REVOKED",IF(G251&lt;TODAY(),"EXPIRED","VALID")))</x:f>
      </x:c>
      <x:c r="M251" s="114"/>
      <x:c r="N251" s="117"/>
    </x:row>
    <x:row r="252">
      <x:c r="A252" s="114"/>
      <x:c r="B252" s="115"/>
      <x:c r="C252" s="115"/>
      <x:c r="D252" s="115"/>
      <x:c r="E252" s="115"/>
      <x:c r="F252" s="134"/>
      <x:c r="G252" s="134"/>
      <x:c r="H252" s="115"/>
      <x:c r="I252" s="115"/>
      <x:c r="J252" s="115"/>
      <x:c r="K252" s="117"/>
      <x:c r="L252" s="15" t="str">
        <x:f>IF(A252="","",IF(J252="Yes","REVOKED",IF(G252&lt;TODAY(),"EXPIRED","VALID")))</x:f>
      </x:c>
      <x:c r="M252" s="114"/>
      <x:c r="N252" s="117"/>
    </x:row>
    <x:row r="253">
      <x:c r="A253" s="114"/>
      <x:c r="B253" s="115"/>
      <x:c r="C253" s="115"/>
      <x:c r="D253" s="115"/>
      <x:c r="E253" s="115"/>
      <x:c r="F253" s="134"/>
      <x:c r="G253" s="134"/>
      <x:c r="H253" s="115"/>
      <x:c r="I253" s="115"/>
      <x:c r="J253" s="115"/>
      <x:c r="K253" s="117"/>
      <x:c r="L253" s="15" t="str">
        <x:f>IF(A253="","",IF(J253="Yes","REVOKED",IF(G253&lt;TODAY(),"EXPIRED","VALID")))</x:f>
      </x:c>
      <x:c r="M253" s="114"/>
      <x:c r="N253" s="117"/>
    </x:row>
    <x:row r="254">
      <x:c r="A254" s="114"/>
      <x:c r="B254" s="115"/>
      <x:c r="C254" s="115"/>
      <x:c r="D254" s="115"/>
      <x:c r="E254" s="115"/>
      <x:c r="F254" s="134"/>
      <x:c r="G254" s="134"/>
      <x:c r="H254" s="115"/>
      <x:c r="I254" s="115"/>
      <x:c r="J254" s="115"/>
      <x:c r="K254" s="117"/>
      <x:c r="L254" s="15" t="str">
        <x:f>IF(A254="","",IF(J254="Yes","REVOKED",IF(G254&lt;TODAY(),"EXPIRED","VALID")))</x:f>
      </x:c>
      <x:c r="M254" s="114"/>
      <x:c r="N254" s="117"/>
    </x:row>
    <x:row r="255">
      <x:c r="A255" s="114"/>
      <x:c r="B255" s="115"/>
      <x:c r="C255" s="115"/>
      <x:c r="D255" s="115"/>
      <x:c r="E255" s="115"/>
      <x:c r="F255" s="134"/>
      <x:c r="G255" s="134"/>
      <x:c r="H255" s="115"/>
      <x:c r="I255" s="115"/>
      <x:c r="J255" s="115"/>
      <x:c r="K255" s="117"/>
      <x:c r="L255" s="15" t="str">
        <x:f>IF(A255="","",IF(J255="Yes","REVOKED",IF(G255&lt;TODAY(),"EXPIRED","VALID")))</x:f>
      </x:c>
      <x:c r="M255" s="114"/>
      <x:c r="N255" s="117"/>
    </x:row>
    <x:row r="256">
      <x:c r="A256" s="114"/>
      <x:c r="B256" s="115"/>
      <x:c r="C256" s="115"/>
      <x:c r="D256" s="115"/>
      <x:c r="E256" s="115"/>
      <x:c r="F256" s="134"/>
      <x:c r="G256" s="134"/>
      <x:c r="H256" s="115"/>
      <x:c r="I256" s="115"/>
      <x:c r="J256" s="115"/>
      <x:c r="K256" s="117"/>
      <x:c r="L256" s="15" t="str">
        <x:f>IF(A256="","",IF(J256="Yes","REVOKED",IF(G256&lt;TODAY(),"EXPIRED","VALID")))</x:f>
      </x:c>
      <x:c r="M256" s="114"/>
      <x:c r="N256" s="117"/>
    </x:row>
    <x:row r="257">
      <x:c r="A257" s="114"/>
      <x:c r="B257" s="115"/>
      <x:c r="C257" s="115"/>
      <x:c r="D257" s="115"/>
      <x:c r="E257" s="115"/>
      <x:c r="F257" s="134"/>
      <x:c r="G257" s="134"/>
      <x:c r="H257" s="115"/>
      <x:c r="I257" s="115"/>
      <x:c r="J257" s="115"/>
      <x:c r="K257" s="117"/>
      <x:c r="L257" s="15" t="str">
        <x:f>IF(A257="","",IF(J257="Yes","REVOKED",IF(G257&lt;TODAY(),"EXPIRED","VALID")))</x:f>
      </x:c>
      <x:c r="M257" s="114"/>
      <x:c r="N257" s="117"/>
    </x:row>
    <x:row r="258">
      <x:c r="A258" s="114"/>
      <x:c r="B258" s="115"/>
      <x:c r="C258" s="115"/>
      <x:c r="D258" s="115"/>
      <x:c r="E258" s="115"/>
      <x:c r="F258" s="134"/>
      <x:c r="G258" s="134"/>
      <x:c r="H258" s="115"/>
      <x:c r="I258" s="115"/>
      <x:c r="J258" s="115"/>
      <x:c r="K258" s="117"/>
      <x:c r="L258" s="15" t="str">
        <x:f>IF(A258="","",IF(J258="Yes","REVOKED",IF(G258&lt;TODAY(),"EXPIRED","VALID")))</x:f>
      </x:c>
      <x:c r="M258" s="114"/>
      <x:c r="N258" s="117"/>
    </x:row>
    <x:row r="259">
      <x:c r="A259" s="114"/>
      <x:c r="B259" s="115"/>
      <x:c r="C259" s="115"/>
      <x:c r="D259" s="115"/>
      <x:c r="E259" s="115"/>
      <x:c r="F259" s="134"/>
      <x:c r="G259" s="134"/>
      <x:c r="H259" s="115"/>
      <x:c r="I259" s="115"/>
      <x:c r="J259" s="115"/>
      <x:c r="K259" s="117"/>
      <x:c r="L259" s="15" t="str">
        <x:f>IF(A259="","",IF(J259="Yes","REVOKED",IF(G259&lt;TODAY(),"EXPIRED","VALID")))</x:f>
      </x:c>
      <x:c r="M259" s="114"/>
      <x:c r="N259" s="117"/>
    </x:row>
    <x:row r="260">
      <x:c r="A260" s="114"/>
      <x:c r="B260" s="115"/>
      <x:c r="C260" s="115"/>
      <x:c r="D260" s="115"/>
      <x:c r="E260" s="115"/>
      <x:c r="F260" s="134"/>
      <x:c r="G260" s="134"/>
      <x:c r="H260" s="115"/>
      <x:c r="I260" s="115"/>
      <x:c r="J260" s="115"/>
      <x:c r="K260" s="117"/>
      <x:c r="L260" s="15" t="str">
        <x:f>IF(A260="","",IF(J260="Yes","REVOKED",IF(G260&lt;TODAY(),"EXPIRED","VALID")))</x:f>
      </x:c>
      <x:c r="M260" s="114"/>
      <x:c r="N260" s="117"/>
    </x:row>
    <x:row r="261">
      <x:c r="A261" s="114"/>
      <x:c r="B261" s="115"/>
      <x:c r="C261" s="115"/>
      <x:c r="D261" s="115"/>
      <x:c r="E261" s="115"/>
      <x:c r="F261" s="134"/>
      <x:c r="G261" s="134"/>
      <x:c r="H261" s="115"/>
      <x:c r="I261" s="115"/>
      <x:c r="J261" s="115"/>
      <x:c r="K261" s="117"/>
      <x:c r="L261" s="15" t="str">
        <x:f>IF(A261="","",IF(J261="Yes","REVOKED",IF(G261&lt;TODAY(),"EXPIRED","VALID")))</x:f>
      </x:c>
      <x:c r="M261" s="114"/>
      <x:c r="N261" s="117"/>
    </x:row>
    <x:row r="262">
      <x:c r="A262" s="114"/>
      <x:c r="B262" s="115"/>
      <x:c r="C262" s="115"/>
      <x:c r="D262" s="115"/>
      <x:c r="E262" s="115"/>
      <x:c r="F262" s="134"/>
      <x:c r="G262" s="134"/>
      <x:c r="H262" s="115"/>
      <x:c r="I262" s="115"/>
      <x:c r="J262" s="115"/>
      <x:c r="K262" s="117"/>
      <x:c r="L262" s="15" t="str">
        <x:f>IF(A262="","",IF(J262="Yes","REVOKED",IF(G262&lt;TODAY(),"EXPIRED","VALID")))</x:f>
      </x:c>
      <x:c r="M262" s="114"/>
      <x:c r="N262" s="117"/>
    </x:row>
    <x:row r="263">
      <x:c r="A263" s="114"/>
      <x:c r="B263" s="115"/>
      <x:c r="C263" s="115"/>
      <x:c r="D263" s="115"/>
      <x:c r="E263" s="115"/>
      <x:c r="F263" s="134"/>
      <x:c r="G263" s="134"/>
      <x:c r="H263" s="115"/>
      <x:c r="I263" s="115"/>
      <x:c r="J263" s="115"/>
      <x:c r="K263" s="117"/>
      <x:c r="L263" s="15" t="str">
        <x:f>IF(A263="","",IF(J263="Yes","REVOKED",IF(G263&lt;TODAY(),"EXPIRED","VALID")))</x:f>
      </x:c>
      <x:c r="M263" s="114"/>
      <x:c r="N263" s="117"/>
    </x:row>
    <x:row r="264">
      <x:c r="A264" s="114"/>
      <x:c r="B264" s="115"/>
      <x:c r="C264" s="115"/>
      <x:c r="D264" s="115"/>
      <x:c r="E264" s="115"/>
      <x:c r="F264" s="134"/>
      <x:c r="G264" s="134"/>
      <x:c r="H264" s="115"/>
      <x:c r="I264" s="115"/>
      <x:c r="J264" s="115"/>
      <x:c r="K264" s="117"/>
      <x:c r="L264" s="15" t="str">
        <x:f>IF(A264="","",IF(J264="Yes","REVOKED",IF(G264&lt;TODAY(),"EXPIRED","VALID")))</x:f>
      </x:c>
      <x:c r="M264" s="114"/>
      <x:c r="N264" s="117"/>
    </x:row>
    <x:row r="265">
      <x:c r="A265" s="114"/>
      <x:c r="B265" s="115"/>
      <x:c r="C265" s="115"/>
      <x:c r="D265" s="115"/>
      <x:c r="E265" s="115"/>
      <x:c r="F265" s="134"/>
      <x:c r="G265" s="134"/>
      <x:c r="H265" s="115"/>
      <x:c r="I265" s="115"/>
      <x:c r="J265" s="115"/>
      <x:c r="K265" s="117"/>
      <x:c r="L265" s="15" t="str">
        <x:f>IF(A265="","",IF(J265="Yes","REVOKED",IF(G265&lt;TODAY(),"EXPIRED","VALID")))</x:f>
      </x:c>
      <x:c r="M265" s="114"/>
      <x:c r="N265" s="117"/>
    </x:row>
    <x:row r="266">
      <x:c r="A266" s="114"/>
      <x:c r="B266" s="115"/>
      <x:c r="C266" s="115"/>
      <x:c r="D266" s="115"/>
      <x:c r="E266" s="115"/>
      <x:c r="F266" s="134"/>
      <x:c r="G266" s="134"/>
      <x:c r="H266" s="115"/>
      <x:c r="I266" s="115"/>
      <x:c r="J266" s="115"/>
      <x:c r="K266" s="117"/>
      <x:c r="L266" s="15" t="str">
        <x:f>IF(A266="","",IF(J266="Yes","REVOKED",IF(G266&lt;TODAY(),"EXPIRED","VALID")))</x:f>
      </x:c>
      <x:c r="M266" s="114"/>
      <x:c r="N266" s="117"/>
    </x:row>
    <x:row r="267">
      <x:c r="A267" s="114"/>
      <x:c r="B267" s="115"/>
      <x:c r="C267" s="115"/>
      <x:c r="D267" s="115"/>
      <x:c r="E267" s="115"/>
      <x:c r="F267" s="134"/>
      <x:c r="G267" s="134"/>
      <x:c r="H267" s="115"/>
      <x:c r="I267" s="115"/>
      <x:c r="J267" s="115"/>
      <x:c r="K267" s="117"/>
      <x:c r="L267" s="15" t="str">
        <x:f>IF(A267="","",IF(J267="Yes","REVOKED",IF(G267&lt;TODAY(),"EXPIRED","VALID")))</x:f>
      </x:c>
      <x:c r="M267" s="114"/>
      <x:c r="N267" s="117"/>
    </x:row>
    <x:row r="268">
      <x:c r="A268" s="114"/>
      <x:c r="B268" s="115"/>
      <x:c r="C268" s="115"/>
      <x:c r="D268" s="115"/>
      <x:c r="E268" s="115"/>
      <x:c r="F268" s="134"/>
      <x:c r="G268" s="134"/>
      <x:c r="H268" s="115"/>
      <x:c r="I268" s="115"/>
      <x:c r="J268" s="115"/>
      <x:c r="K268" s="117"/>
      <x:c r="L268" s="15" t="str">
        <x:f>IF(A268="","",IF(J268="Yes","REVOKED",IF(G268&lt;TODAY(),"EXPIRED","VALID")))</x:f>
      </x:c>
      <x:c r="M268" s="114"/>
      <x:c r="N268" s="117"/>
    </x:row>
    <x:row r="269">
      <x:c r="A269" s="114"/>
      <x:c r="B269" s="115"/>
      <x:c r="C269" s="115"/>
      <x:c r="D269" s="115"/>
      <x:c r="E269" s="115"/>
      <x:c r="F269" s="134"/>
      <x:c r="G269" s="134"/>
      <x:c r="H269" s="115"/>
      <x:c r="I269" s="115"/>
      <x:c r="J269" s="115"/>
      <x:c r="K269" s="117"/>
      <x:c r="L269" s="15" t="str">
        <x:f>IF(A269="","",IF(J269="Yes","REVOKED",IF(G269&lt;TODAY(),"EXPIRED","VALID")))</x:f>
      </x:c>
      <x:c r="M269" s="114"/>
      <x:c r="N269" s="117"/>
    </x:row>
    <x:row r="270">
      <x:c r="A270" s="114"/>
      <x:c r="B270" s="115"/>
      <x:c r="C270" s="115"/>
      <x:c r="D270" s="115"/>
      <x:c r="E270" s="115"/>
      <x:c r="F270" s="134"/>
      <x:c r="G270" s="134"/>
      <x:c r="H270" s="115"/>
      <x:c r="I270" s="115"/>
      <x:c r="J270" s="115"/>
      <x:c r="K270" s="117"/>
      <x:c r="L270" s="15" t="str">
        <x:f>IF(A270="","",IF(J270="Yes","REVOKED",IF(G270&lt;TODAY(),"EXPIRED","VALID")))</x:f>
      </x:c>
      <x:c r="M270" s="114"/>
      <x:c r="N270" s="117"/>
    </x:row>
    <x:row r="271">
      <x:c r="A271" s="114"/>
      <x:c r="B271" s="115"/>
      <x:c r="C271" s="115"/>
      <x:c r="D271" s="115"/>
      <x:c r="E271" s="115"/>
      <x:c r="F271" s="134"/>
      <x:c r="G271" s="134"/>
      <x:c r="H271" s="115"/>
      <x:c r="I271" s="115"/>
      <x:c r="J271" s="115"/>
      <x:c r="K271" s="117"/>
      <x:c r="L271" s="15" t="str">
        <x:f>IF(A271="","",IF(J271="Yes","REVOKED",IF(G271&lt;TODAY(),"EXPIRED","VALID")))</x:f>
      </x:c>
      <x:c r="M271" s="114"/>
      <x:c r="N271" s="117"/>
    </x:row>
    <x:row r="272">
      <x:c r="A272" s="114"/>
      <x:c r="B272" s="115"/>
      <x:c r="C272" s="115"/>
      <x:c r="D272" s="115"/>
      <x:c r="E272" s="115"/>
      <x:c r="F272" s="134"/>
      <x:c r="G272" s="134"/>
      <x:c r="H272" s="115"/>
      <x:c r="I272" s="115"/>
      <x:c r="J272" s="115"/>
      <x:c r="K272" s="117"/>
      <x:c r="L272" s="15" t="str">
        <x:f>IF(A272="","",IF(J272="Yes","REVOKED",IF(G272&lt;TODAY(),"EXPIRED","VALID")))</x:f>
      </x:c>
      <x:c r="M272" s="114"/>
      <x:c r="N272" s="117"/>
    </x:row>
    <x:row r="273">
      <x:c r="A273" s="114"/>
      <x:c r="B273" s="115"/>
      <x:c r="C273" s="115"/>
      <x:c r="D273" s="115"/>
      <x:c r="E273" s="115"/>
      <x:c r="F273" s="134"/>
      <x:c r="G273" s="134"/>
      <x:c r="H273" s="115"/>
      <x:c r="I273" s="115"/>
      <x:c r="J273" s="115"/>
      <x:c r="K273" s="117"/>
      <x:c r="L273" s="15" t="str">
        <x:f>IF(A273="","",IF(J273="Yes","REVOKED",IF(G273&lt;TODAY(),"EXPIRED","VALID")))</x:f>
      </x:c>
      <x:c r="M273" s="114"/>
      <x:c r="N273" s="117"/>
    </x:row>
    <x:row r="274">
      <x:c r="A274" s="114"/>
      <x:c r="B274" s="115"/>
      <x:c r="C274" s="115"/>
      <x:c r="D274" s="115"/>
      <x:c r="E274" s="115"/>
      <x:c r="F274" s="134"/>
      <x:c r="G274" s="134"/>
      <x:c r="H274" s="115"/>
      <x:c r="I274" s="115"/>
      <x:c r="J274" s="115"/>
      <x:c r="K274" s="117"/>
      <x:c r="L274" s="15" t="str">
        <x:f>IF(A274="","",IF(J274="Yes","REVOKED",IF(G274&lt;TODAY(),"EXPIRED","VALID")))</x:f>
      </x:c>
      <x:c r="M274" s="114"/>
      <x:c r="N274" s="117"/>
    </x:row>
    <x:row r="275">
      <x:c r="A275" s="114"/>
      <x:c r="B275" s="115"/>
      <x:c r="C275" s="115"/>
      <x:c r="D275" s="115"/>
      <x:c r="E275" s="115"/>
      <x:c r="F275" s="134"/>
      <x:c r="G275" s="134"/>
      <x:c r="H275" s="115"/>
      <x:c r="I275" s="115"/>
      <x:c r="J275" s="115"/>
      <x:c r="K275" s="117"/>
      <x:c r="L275" s="15" t="str">
        <x:f>IF(A275="","",IF(J275="Yes","REVOKED",IF(G275&lt;TODAY(),"EXPIRED","VALID")))</x:f>
      </x:c>
      <x:c r="M275" s="114"/>
      <x:c r="N275" s="117"/>
    </x:row>
    <x:row r="276">
      <x:c r="A276" s="114"/>
      <x:c r="B276" s="115"/>
      <x:c r="C276" s="115"/>
      <x:c r="D276" s="115"/>
      <x:c r="E276" s="115"/>
      <x:c r="F276" s="134"/>
      <x:c r="G276" s="134"/>
      <x:c r="H276" s="115"/>
      <x:c r="I276" s="115"/>
      <x:c r="J276" s="115"/>
      <x:c r="K276" s="117"/>
      <x:c r="L276" s="15" t="str">
        <x:f>IF(A276="","",IF(J276="Yes","REVOKED",IF(G276&lt;TODAY(),"EXPIRED","VALID")))</x:f>
      </x:c>
      <x:c r="M276" s="114"/>
      <x:c r="N276" s="117"/>
    </x:row>
    <x:row r="277">
      <x:c r="A277" s="114"/>
      <x:c r="B277" s="115"/>
      <x:c r="C277" s="115"/>
      <x:c r="D277" s="115"/>
      <x:c r="E277" s="115"/>
      <x:c r="F277" s="134"/>
      <x:c r="G277" s="134"/>
      <x:c r="H277" s="115"/>
      <x:c r="I277" s="115"/>
      <x:c r="J277" s="115"/>
      <x:c r="K277" s="117"/>
      <x:c r="L277" s="15" t="str">
        <x:f>IF(A277="","",IF(J277="Yes","REVOKED",IF(G277&lt;TODAY(),"EXPIRED","VALID")))</x:f>
      </x:c>
      <x:c r="M277" s="114"/>
      <x:c r="N277" s="117"/>
    </x:row>
    <x:row r="278">
      <x:c r="A278" s="114"/>
      <x:c r="B278" s="115"/>
      <x:c r="C278" s="115"/>
      <x:c r="D278" s="115"/>
      <x:c r="E278" s="115"/>
      <x:c r="F278" s="134"/>
      <x:c r="G278" s="134"/>
      <x:c r="H278" s="115"/>
      <x:c r="I278" s="115"/>
      <x:c r="J278" s="115"/>
      <x:c r="K278" s="117"/>
      <x:c r="L278" s="15" t="str">
        <x:f>IF(A278="","",IF(J278="Yes","REVOKED",IF(G278&lt;TODAY(),"EXPIRED","VALID")))</x:f>
      </x:c>
      <x:c r="M278" s="114"/>
      <x:c r="N278" s="117"/>
    </x:row>
    <x:row r="279">
      <x:c r="A279" s="114"/>
      <x:c r="B279" s="115"/>
      <x:c r="C279" s="115"/>
      <x:c r="D279" s="115"/>
      <x:c r="E279" s="115"/>
      <x:c r="F279" s="134"/>
      <x:c r="G279" s="134"/>
      <x:c r="H279" s="115"/>
      <x:c r="I279" s="115"/>
      <x:c r="J279" s="115"/>
      <x:c r="K279" s="117"/>
      <x:c r="L279" s="15" t="str">
        <x:f>IF(A279="","",IF(J279="Yes","REVOKED",IF(G279&lt;TODAY(),"EXPIRED","VALID")))</x:f>
      </x:c>
      <x:c r="M279" s="114"/>
      <x:c r="N279" s="117"/>
    </x:row>
    <x:row r="280">
      <x:c r="A280" s="114"/>
      <x:c r="B280" s="115"/>
      <x:c r="C280" s="115"/>
      <x:c r="D280" s="115"/>
      <x:c r="E280" s="115"/>
      <x:c r="F280" s="134"/>
      <x:c r="G280" s="134"/>
      <x:c r="H280" s="115"/>
      <x:c r="I280" s="115"/>
      <x:c r="J280" s="115"/>
      <x:c r="K280" s="117"/>
      <x:c r="L280" s="15" t="str">
        <x:f>IF(A280="","",IF(J280="Yes","REVOKED",IF(G280&lt;TODAY(),"EXPIRED","VALID")))</x:f>
      </x:c>
      <x:c r="M280" s="114"/>
      <x:c r="N280" s="117"/>
    </x:row>
    <x:row r="281">
      <x:c r="A281" s="114"/>
      <x:c r="B281" s="115"/>
      <x:c r="C281" s="115"/>
      <x:c r="D281" s="115"/>
      <x:c r="E281" s="115"/>
      <x:c r="F281" s="134"/>
      <x:c r="G281" s="134"/>
      <x:c r="H281" s="115"/>
      <x:c r="I281" s="115"/>
      <x:c r="J281" s="115"/>
      <x:c r="K281" s="117"/>
      <x:c r="L281" s="15" t="str">
        <x:f>IF(A281="","",IF(J281="Yes","REVOKED",IF(G281&lt;TODAY(),"EXPIRED","VALID")))</x:f>
      </x:c>
      <x:c r="M281" s="114"/>
      <x:c r="N281" s="117"/>
    </x:row>
    <x:row r="282">
      <x:c r="A282" s="114"/>
      <x:c r="B282" s="115"/>
      <x:c r="C282" s="115"/>
      <x:c r="D282" s="115"/>
      <x:c r="E282" s="115"/>
      <x:c r="F282" s="134"/>
      <x:c r="G282" s="134"/>
      <x:c r="H282" s="115"/>
      <x:c r="I282" s="115"/>
      <x:c r="J282" s="115"/>
      <x:c r="K282" s="117"/>
      <x:c r="L282" s="15" t="str">
        <x:f>IF(A282="","",IF(J282="Yes","REVOKED",IF(G282&lt;TODAY(),"EXPIRED","VALID")))</x:f>
      </x:c>
      <x:c r="M282" s="114"/>
      <x:c r="N282" s="117"/>
    </x:row>
    <x:row r="283">
      <x:c r="A283" s="114"/>
      <x:c r="B283" s="115"/>
      <x:c r="C283" s="115"/>
      <x:c r="D283" s="115"/>
      <x:c r="E283" s="115"/>
      <x:c r="F283" s="134"/>
      <x:c r="G283" s="134"/>
      <x:c r="H283" s="115"/>
      <x:c r="I283" s="115"/>
      <x:c r="J283" s="115"/>
      <x:c r="K283" s="117"/>
      <x:c r="L283" s="15" t="str">
        <x:f>IF(A283="","",IF(J283="Yes","REVOKED",IF(G283&lt;TODAY(),"EXPIRED","VALID")))</x:f>
      </x:c>
      <x:c r="M283" s="114"/>
      <x:c r="N283" s="117"/>
    </x:row>
    <x:row r="284">
      <x:c r="A284" s="114"/>
      <x:c r="B284" s="115"/>
      <x:c r="C284" s="115"/>
      <x:c r="D284" s="115"/>
      <x:c r="E284" s="115"/>
      <x:c r="F284" s="134"/>
      <x:c r="G284" s="134"/>
      <x:c r="H284" s="115"/>
      <x:c r="I284" s="115"/>
      <x:c r="J284" s="115"/>
      <x:c r="K284" s="117"/>
      <x:c r="L284" s="15" t="str">
        <x:f>IF(A284="","",IF(J284="Yes","REVOKED",IF(G284&lt;TODAY(),"EXPIRED","VALID")))</x:f>
      </x:c>
      <x:c r="M284" s="114"/>
      <x:c r="N284" s="117"/>
    </x:row>
    <x:row r="285">
      <x:c r="A285" s="114"/>
      <x:c r="B285" s="115"/>
      <x:c r="C285" s="115"/>
      <x:c r="D285" s="115"/>
      <x:c r="E285" s="115"/>
      <x:c r="F285" s="134"/>
      <x:c r="G285" s="134"/>
      <x:c r="H285" s="115"/>
      <x:c r="I285" s="115"/>
      <x:c r="J285" s="115"/>
      <x:c r="K285" s="117"/>
      <x:c r="L285" s="15" t="str">
        <x:f>IF(A285="","",IF(J285="Yes","REVOKED",IF(G285&lt;TODAY(),"EXPIRED","VALID")))</x:f>
      </x:c>
      <x:c r="M285" s="114"/>
      <x:c r="N285" s="117"/>
    </x:row>
    <x:row r="286">
      <x:c r="A286" s="114"/>
      <x:c r="B286" s="115"/>
      <x:c r="C286" s="115"/>
      <x:c r="D286" s="115"/>
      <x:c r="E286" s="115"/>
      <x:c r="F286" s="134"/>
      <x:c r="G286" s="134"/>
      <x:c r="H286" s="115"/>
      <x:c r="I286" s="115"/>
      <x:c r="J286" s="115"/>
      <x:c r="K286" s="117"/>
      <x:c r="L286" s="15" t="str">
        <x:f>IF(A286="","",IF(J286="Yes","REVOKED",IF(G286&lt;TODAY(),"EXPIRED","VALID")))</x:f>
      </x:c>
      <x:c r="M286" s="114"/>
      <x:c r="N286" s="117"/>
    </x:row>
    <x:row r="287">
      <x:c r="A287" s="114"/>
      <x:c r="B287" s="115"/>
      <x:c r="C287" s="115"/>
      <x:c r="D287" s="115"/>
      <x:c r="E287" s="115"/>
      <x:c r="F287" s="134"/>
      <x:c r="G287" s="134"/>
      <x:c r="H287" s="115"/>
      <x:c r="I287" s="115"/>
      <x:c r="J287" s="115"/>
      <x:c r="K287" s="117"/>
      <x:c r="L287" s="15" t="str">
        <x:f>IF(A287="","",IF(J287="Yes","REVOKED",IF(G287&lt;TODAY(),"EXPIRED","VALID")))</x:f>
      </x:c>
      <x:c r="M287" s="114"/>
      <x:c r="N287" s="117"/>
    </x:row>
    <x:row r="288">
      <x:c r="A288" s="114"/>
      <x:c r="B288" s="115"/>
      <x:c r="C288" s="115"/>
      <x:c r="D288" s="115"/>
      <x:c r="E288" s="115"/>
      <x:c r="F288" s="134"/>
      <x:c r="G288" s="134"/>
      <x:c r="H288" s="115"/>
      <x:c r="I288" s="115"/>
      <x:c r="J288" s="115"/>
      <x:c r="K288" s="117"/>
      <x:c r="L288" s="15" t="str">
        <x:f>IF(A288="","",IF(J288="Yes","REVOKED",IF(G288&lt;TODAY(),"EXPIRED","VALID")))</x:f>
      </x:c>
      <x:c r="M288" s="114"/>
      <x:c r="N288" s="117"/>
    </x:row>
    <x:row r="289">
      <x:c r="A289" s="114"/>
      <x:c r="B289" s="115"/>
      <x:c r="C289" s="115"/>
      <x:c r="D289" s="115"/>
      <x:c r="E289" s="115"/>
      <x:c r="F289" s="134"/>
      <x:c r="G289" s="134"/>
      <x:c r="H289" s="115"/>
      <x:c r="I289" s="115"/>
      <x:c r="J289" s="115"/>
      <x:c r="K289" s="117"/>
      <x:c r="L289" s="15" t="str">
        <x:f>IF(A289="","",IF(J289="Yes","REVOKED",IF(G289&lt;TODAY(),"EXPIRED","VALID")))</x:f>
      </x:c>
      <x:c r="M289" s="114"/>
      <x:c r="N289" s="117"/>
    </x:row>
    <x:row r="290">
      <x:c r="A290" s="114"/>
      <x:c r="B290" s="115"/>
      <x:c r="C290" s="115"/>
      <x:c r="D290" s="115"/>
      <x:c r="E290" s="115"/>
      <x:c r="F290" s="134"/>
      <x:c r="G290" s="134"/>
      <x:c r="H290" s="115"/>
      <x:c r="I290" s="115"/>
      <x:c r="J290" s="115"/>
      <x:c r="K290" s="117"/>
      <x:c r="L290" s="15" t="str">
        <x:f>IF(A290="","",IF(J290="Yes","REVOKED",IF(G290&lt;TODAY(),"EXPIRED","VALID")))</x:f>
      </x:c>
      <x:c r="M290" s="114"/>
      <x:c r="N290" s="117"/>
    </x:row>
    <x:row r="291">
      <x:c r="A291" s="114"/>
      <x:c r="B291" s="115"/>
      <x:c r="C291" s="115"/>
      <x:c r="D291" s="115"/>
      <x:c r="E291" s="115"/>
      <x:c r="F291" s="134"/>
      <x:c r="G291" s="134"/>
      <x:c r="H291" s="115"/>
      <x:c r="I291" s="115"/>
      <x:c r="J291" s="115"/>
      <x:c r="K291" s="117"/>
      <x:c r="L291" s="15" t="str">
        <x:f>IF(A291="","",IF(J291="Yes","REVOKED",IF(G291&lt;TODAY(),"EXPIRED","VALID")))</x:f>
      </x:c>
      <x:c r="M291" s="114"/>
      <x:c r="N291" s="117"/>
    </x:row>
    <x:row r="292">
      <x:c r="A292" s="114"/>
      <x:c r="B292" s="115"/>
      <x:c r="C292" s="115"/>
      <x:c r="D292" s="115"/>
      <x:c r="E292" s="115"/>
      <x:c r="F292" s="134"/>
      <x:c r="G292" s="134"/>
      <x:c r="H292" s="115"/>
      <x:c r="I292" s="115"/>
      <x:c r="J292" s="115"/>
      <x:c r="K292" s="117"/>
      <x:c r="L292" s="15" t="str">
        <x:f>IF(A292="","",IF(J292="Yes","REVOKED",IF(G292&lt;TODAY(),"EXPIRED","VALID")))</x:f>
      </x:c>
      <x:c r="M292" s="114"/>
      <x:c r="N292" s="117"/>
    </x:row>
    <x:row r="293">
      <x:c r="A293" s="114"/>
      <x:c r="B293" s="115"/>
      <x:c r="C293" s="115"/>
      <x:c r="D293" s="115"/>
      <x:c r="E293" s="115"/>
      <x:c r="F293" s="134"/>
      <x:c r="G293" s="134"/>
      <x:c r="H293" s="115"/>
      <x:c r="I293" s="115"/>
      <x:c r="J293" s="115"/>
      <x:c r="K293" s="117"/>
      <x:c r="L293" s="15" t="str">
        <x:f>IF(A293="","",IF(J293="Yes","REVOKED",IF(G293&lt;TODAY(),"EXPIRED","VALID")))</x:f>
      </x:c>
      <x:c r="M293" s="114"/>
      <x:c r="N293" s="117"/>
    </x:row>
    <x:row r="294">
      <x:c r="A294" s="114"/>
      <x:c r="B294" s="115"/>
      <x:c r="C294" s="115"/>
      <x:c r="D294" s="115"/>
      <x:c r="E294" s="115"/>
      <x:c r="F294" s="134"/>
      <x:c r="G294" s="134"/>
      <x:c r="H294" s="115"/>
      <x:c r="I294" s="115"/>
      <x:c r="J294" s="115"/>
      <x:c r="K294" s="117"/>
      <x:c r="L294" s="15" t="str">
        <x:f>IF(A294="","",IF(J294="Yes","REVOKED",IF(G294&lt;TODAY(),"EXPIRED","VALID")))</x:f>
      </x:c>
      <x:c r="M294" s="114"/>
      <x:c r="N294" s="117"/>
    </x:row>
    <x:row r="295">
      <x:c r="A295" s="114"/>
      <x:c r="B295" s="115"/>
      <x:c r="C295" s="115"/>
      <x:c r="D295" s="115"/>
      <x:c r="E295" s="115"/>
      <x:c r="F295" s="134"/>
      <x:c r="G295" s="134"/>
      <x:c r="H295" s="115"/>
      <x:c r="I295" s="115"/>
      <x:c r="J295" s="115"/>
      <x:c r="K295" s="117"/>
      <x:c r="L295" s="15" t="str">
        <x:f>IF(A295="","",IF(J295="Yes","REVOKED",IF(G295&lt;TODAY(),"EXPIRED","VALID")))</x:f>
      </x:c>
      <x:c r="M295" s="114"/>
      <x:c r="N295" s="117"/>
    </x:row>
    <x:row r="296">
      <x:c r="A296" s="114"/>
      <x:c r="B296" s="115"/>
      <x:c r="C296" s="115"/>
      <x:c r="D296" s="115"/>
      <x:c r="E296" s="115"/>
      <x:c r="F296" s="134"/>
      <x:c r="G296" s="134"/>
      <x:c r="H296" s="115"/>
      <x:c r="I296" s="115"/>
      <x:c r="J296" s="115"/>
      <x:c r="K296" s="117"/>
      <x:c r="L296" s="15" t="str">
        <x:f>IF(A296="","",IF(J296="Yes","REVOKED",IF(G296&lt;TODAY(),"EXPIRED","VALID")))</x:f>
      </x:c>
      <x:c r="M296" s="114"/>
      <x:c r="N296" s="117"/>
    </x:row>
    <x:row r="297">
      <x:c r="A297" s="114"/>
      <x:c r="B297" s="115"/>
      <x:c r="C297" s="115"/>
      <x:c r="D297" s="115"/>
      <x:c r="E297" s="115"/>
      <x:c r="F297" s="134"/>
      <x:c r="G297" s="134"/>
      <x:c r="H297" s="115"/>
      <x:c r="I297" s="115"/>
      <x:c r="J297" s="115"/>
      <x:c r="K297" s="117"/>
      <x:c r="L297" s="15" t="str">
        <x:f>IF(A297="","",IF(J297="Yes","REVOKED",IF(G297&lt;TODAY(),"EXPIRED","VALID")))</x:f>
      </x:c>
      <x:c r="M297" s="114"/>
      <x:c r="N297" s="117"/>
    </x:row>
    <x:row r="298">
      <x:c r="A298" s="114"/>
      <x:c r="B298" s="115"/>
      <x:c r="C298" s="115"/>
      <x:c r="D298" s="115"/>
      <x:c r="E298" s="115"/>
      <x:c r="F298" s="134"/>
      <x:c r="G298" s="134"/>
      <x:c r="H298" s="115"/>
      <x:c r="I298" s="115"/>
      <x:c r="J298" s="115"/>
      <x:c r="K298" s="117"/>
      <x:c r="L298" s="15" t="str">
        <x:f>IF(A298="","",IF(J298="Yes","REVOKED",IF(G298&lt;TODAY(),"EXPIRED","VALID")))</x:f>
      </x:c>
      <x:c r="M298" s="114"/>
      <x:c r="N298" s="117"/>
    </x:row>
    <x:row r="299">
      <x:c r="A299" s="114"/>
      <x:c r="B299" s="115"/>
      <x:c r="C299" s="115"/>
      <x:c r="D299" s="115"/>
      <x:c r="E299" s="115"/>
      <x:c r="F299" s="134"/>
      <x:c r="G299" s="134"/>
      <x:c r="H299" s="115"/>
      <x:c r="I299" s="115"/>
      <x:c r="J299" s="115"/>
      <x:c r="K299" s="117"/>
      <x:c r="L299" s="15" t="str">
        <x:f>IF(A299="","",IF(J299="Yes","REVOKED",IF(G299&lt;TODAY(),"EXPIRED","VALID")))</x:f>
      </x:c>
      <x:c r="M299" s="114"/>
      <x:c r="N299" s="117"/>
    </x:row>
    <x:row r="300">
      <x:c r="A300" s="114"/>
      <x:c r="B300" s="115"/>
      <x:c r="C300" s="115"/>
      <x:c r="D300" s="115"/>
      <x:c r="E300" s="115"/>
      <x:c r="F300" s="134"/>
      <x:c r="G300" s="134"/>
      <x:c r="H300" s="115"/>
      <x:c r="I300" s="115"/>
      <x:c r="J300" s="115"/>
      <x:c r="K300" s="117"/>
      <x:c r="L300" s="15" t="str">
        <x:f>IF(A300="","",IF(J300="Yes","REVOKED",IF(G300&lt;TODAY(),"EXPIRED","VALID")))</x:f>
      </x:c>
      <x:c r="M300" s="114"/>
      <x:c r="N300" s="117"/>
    </x:row>
    <x:row r="301">
      <x:c r="A301" s="114"/>
      <x:c r="B301" s="115"/>
      <x:c r="C301" s="115"/>
      <x:c r="D301" s="115"/>
      <x:c r="E301" s="115"/>
      <x:c r="F301" s="134"/>
      <x:c r="G301" s="134"/>
      <x:c r="H301" s="115"/>
      <x:c r="I301" s="115"/>
      <x:c r="J301" s="115"/>
      <x:c r="K301" s="117"/>
      <x:c r="L301" s="15" t="str">
        <x:f>IF(A301="","",IF(J301="Yes","REVOKED",IF(G301&lt;TODAY(),"EXPIRED","VALID")))</x:f>
      </x:c>
      <x:c r="M301" s="114"/>
      <x:c r="N301" s="117"/>
    </x:row>
    <x:row r="302">
      <x:c r="A302" s="114"/>
      <x:c r="B302" s="115"/>
      <x:c r="C302" s="115"/>
      <x:c r="D302" s="115"/>
      <x:c r="E302" s="115"/>
      <x:c r="F302" s="134"/>
      <x:c r="G302" s="134"/>
      <x:c r="H302" s="115"/>
      <x:c r="I302" s="115"/>
      <x:c r="J302" s="115"/>
      <x:c r="K302" s="117"/>
      <x:c r="L302" s="15" t="str">
        <x:f>IF(A302="","",IF(J302="Yes","REVOKED",IF(G302&lt;TODAY(),"EXPIRED","VALID")))</x:f>
      </x:c>
      <x:c r="M302" s="114"/>
      <x:c r="N302" s="117"/>
    </x:row>
    <x:row r="303">
      <x:c r="A303" s="114"/>
      <x:c r="B303" s="115"/>
      <x:c r="C303" s="115"/>
      <x:c r="D303" s="115"/>
      <x:c r="E303" s="115"/>
      <x:c r="F303" s="134"/>
      <x:c r="G303" s="134"/>
      <x:c r="H303" s="115"/>
      <x:c r="I303" s="115"/>
      <x:c r="J303" s="115"/>
      <x:c r="K303" s="117"/>
      <x:c r="L303" s="15" t="str">
        <x:f>IF(A303="","",IF(J303="Yes","REVOKED",IF(G303&lt;TODAY(),"EXPIRED","VALID")))</x:f>
      </x:c>
      <x:c r="M303" s="114"/>
      <x:c r="N303" s="117"/>
    </x:row>
    <x:row r="304">
      <x:c r="A304" s="114"/>
      <x:c r="B304" s="115"/>
      <x:c r="C304" s="115"/>
      <x:c r="D304" s="115"/>
      <x:c r="E304" s="115"/>
      <x:c r="F304" s="134"/>
      <x:c r="G304" s="134"/>
      <x:c r="H304" s="115"/>
      <x:c r="I304" s="115"/>
      <x:c r="J304" s="115"/>
      <x:c r="K304" s="117"/>
      <x:c r="L304" s="15" t="str">
        <x:f>IF(A304="","",IF(J304="Yes","REVOKED",IF(G304&lt;TODAY(),"EXPIRED","VALID")))</x:f>
      </x:c>
      <x:c r="M304" s="114"/>
      <x:c r="N304" s="117"/>
    </x:row>
    <x:row r="305">
      <x:c r="A305" s="118"/>
      <x:c r="B305" s="119"/>
      <x:c r="C305" s="119"/>
      <x:c r="D305" s="119"/>
      <x:c r="E305" s="119"/>
      <x:c r="F305" s="135"/>
      <x:c r="G305" s="135"/>
      <x:c r="H305" s="119"/>
      <x:c r="I305" s="119"/>
      <x:c r="J305" s="119"/>
      <x:c r="K305" s="121"/>
      <x:c r="L305" s="15" t="str">
        <x:f>IF(A305="","",IF(J305="Yes","REVOKED",IF(G305&lt;TODAY(),"EXPIRED","VALID")))</x:f>
      </x:c>
      <x:c r="M305" s="118"/>
      <x:c r="N305" s="121"/>
    </x:row>
  </x:sheetData>
  <x:mergeCells>
    <x:mergeCell ref="A1:N1"/>
    <x:mergeCell ref="A2:N2"/>
    <x:mergeCell ref="A4:N4"/>
  </x:mergeCells>
  <x:conditionalFormatting sqref="L6:L305">
    <x:cfRule type="containsText" dxfId="55" priority="1" operator="containsText" text="PASS"/>
    <x:cfRule type="containsText" dxfId="56" priority="2" operator="containsText" text="OK"/>
    <x:cfRule type="containsText" dxfId="57" priority="3" operator="containsText" text="CURRENT"/>
    <x:cfRule type="containsText" dxfId="58" priority="4" operator="containsText" text="COMPLETE"/>
    <x:cfRule type="containsText" dxfId="59" priority="5" operator="containsText" text="ELIGIBLE"/>
    <x:cfRule type="containsText" dxfId="60" priority="6" operator="containsText" text="FAIL"/>
    <x:cfRule type="containsText" dxfId="61" priority="7" operator="containsText" text="HOLD"/>
    <x:cfRule type="containsText" dxfId="62" priority="8" operator="containsText" text="OVERDUE"/>
    <x:cfRule type="containsText" dxfId="63" priority="9" operator="containsText" text="REVIEW"/>
    <x:cfRule type="containsText" dxfId="64" priority="10" operator="containsText" text="PENDING"/>
    <x:cfRule type="containsText" dxfId="65" priority="11" operator="containsText" text="EXPIRED"/>
  </x:conditionalFormatting>
  <x:dataValidations count="1">
    <x:dataValidation type="list" sqref="J6:J305">
      <x:formula1>"No,Yes,Pending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fcde9d79e34008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28" hidden="0" customWidth="1"/>
    <x:col min="4" max="4" width="15" hidden="0" customWidth="1"/>
    <x:col min="5" max="5" width="27" hidden="0" customWidth="1"/>
    <x:col min="6" max="6" width="15" hidden="0" customWidth="1"/>
    <x:col min="7" max="7" width="18" hidden="0" customWidth="1"/>
    <x:col min="8" max="8" width="23" hidden="0" customWidth="1"/>
    <x:col min="9" max="9" width="31" hidden="0" customWidth="1"/>
    <x:col min="10" max="10" width="39" hidden="0" customWidth="1"/>
    <x:col min="11" max="11" width="16" hidden="0" customWidth="1"/>
    <x:col min="12" max="12" width="18" hidden="0" customWidth="1"/>
    <x:col min="13" max="13" width="15" hidden="0" customWidth="1"/>
    <x:col min="14" max="14" width="15" hidden="0" customWidth="1"/>
    <x:col min="15" max="15" width="15" hidden="0" customWidth="1"/>
    <x:col min="16" max="16" width="22" hidden="0" customWidth="1"/>
    <x:col min="17" max="17" width="34" hidden="0" customWidth="1"/>
    <x:col min="18" max="18" width="32" hidden="0" customWidth="1"/>
  </x:cols>
  <x:sheetData>
    <x:row r="1" ht="35" customHeight="1">
      <x:c r="A1" s="5" t="str">
        <x:v>TIME-LIMITED OVERRIDES &amp; RENEWALS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30" customHeight="1">
      <x:c r="A2" s="9" t="str">
        <x:v>Overrides are exceptional, scoped, documented, and never bypass safety-critical requirements.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11" t="str">
        <x:v>REQUEST, DECISION, EXPIRATION &amp; REMEDIATION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</x:row>
    <x:row r="5" ht="34" customHeight="1">
      <x:c r="A5" s="86" t="str">
        <x:v>Exception ID</x:v>
      </x:c>
      <x:c r="B5" s="87" t="str">
        <x:v>Member ID</x:v>
      </x:c>
      <x:c r="C5" s="87" t="str">
        <x:v>Officer role</x:v>
      </x:c>
      <x:c r="D5" s="87" t="str">
        <x:v>Chapter ID</x:v>
      </x:c>
      <x:c r="E5" s="87" t="str">
        <x:v>Exception type</x:v>
      </x:c>
      <x:c r="F5" s="87" t="str">
        <x:v>Requested date</x:v>
      </x:c>
      <x:c r="G5" s="87" t="str">
        <x:v>Requested by</x:v>
      </x:c>
      <x:c r="H5" s="87" t="str">
        <x:v>Reason category</x:v>
      </x:c>
      <x:c r="I5" s="87" t="str">
        <x:v>Missing requirement / course</x:v>
      </x:c>
      <x:c r="J5" s="87" t="str">
        <x:v>Support / remediation plan</x:v>
      </x:c>
      <x:c r="K5" s="87" t="str">
        <x:v>Decision</x:v>
      </x:c>
      <x:c r="L5" s="87" t="str">
        <x:v>Approver</x:v>
      </x:c>
      <x:c r="M5" s="87" t="str">
        <x:v>Effective date</x:v>
      </x:c>
      <x:c r="N5" s="87" t="str">
        <x:v>Expiration date</x:v>
      </x:c>
      <x:c r="O5" s="87" t="str">
        <x:v>Current?</x:v>
      </x:c>
      <x:c r="P5" s="87" t="str">
        <x:v>Renewal completion ID</x:v>
      </x:c>
      <x:c r="Q5" s="87" t="str">
        <x:v>Evidence URL</x:v>
      </x:c>
      <x:c r="R5" s="88" t="str">
        <x:v>Notes</x:v>
      </x:c>
    </x:row>
    <x:row r="6">
      <x:c r="A6" s="110"/>
      <x:c r="B6" s="111"/>
      <x:c r="C6" s="111"/>
      <x:c r="D6" s="111"/>
      <x:c r="E6" s="111"/>
      <x:c r="F6" s="133"/>
      <x:c r="G6" s="111"/>
      <x:c r="H6" s="111"/>
      <x:c r="I6" s="111"/>
      <x:c r="J6" s="111"/>
      <x:c r="K6" s="111"/>
      <x:c r="L6" s="111"/>
      <x:c r="M6" s="133"/>
      <x:c r="N6" s="157"/>
      <x:c r="O6" s="15" t="str">
        <x:f>IF(A6="","",IF(AND(K6="Approved",M6&lt;=TODAY(),N6&gt;=TODAY()),"CURRENT","NO"))</x:f>
      </x:c>
      <x:c r="P6" s="110"/>
      <x:c r="Q6" s="111"/>
      <x:c r="R6" s="113"/>
    </x:row>
    <x:row r="7">
      <x:c r="A7" s="114"/>
      <x:c r="B7" s="115"/>
      <x:c r="C7" s="115"/>
      <x:c r="D7" s="115"/>
      <x:c r="E7" s="115"/>
      <x:c r="F7" s="134"/>
      <x:c r="G7" s="115"/>
      <x:c r="H7" s="115"/>
      <x:c r="I7" s="115"/>
      <x:c r="J7" s="115"/>
      <x:c r="K7" s="115"/>
      <x:c r="L7" s="115"/>
      <x:c r="M7" s="134"/>
      <x:c r="N7" s="158"/>
      <x:c r="O7" s="15" t="str">
        <x:f>IF(A7="","",IF(AND(K7="Approved",M7&lt;=TODAY(),N7&gt;=TODAY()),"CURRENT","NO"))</x:f>
      </x:c>
      <x:c r="P7" s="114"/>
      <x:c r="Q7" s="115"/>
      <x:c r="R7" s="117"/>
    </x:row>
    <x:row r="8">
      <x:c r="A8" s="114"/>
      <x:c r="B8" s="115"/>
      <x:c r="C8" s="115"/>
      <x:c r="D8" s="115"/>
      <x:c r="E8" s="115"/>
      <x:c r="F8" s="134"/>
      <x:c r="G8" s="115"/>
      <x:c r="H8" s="115"/>
      <x:c r="I8" s="115"/>
      <x:c r="J8" s="115"/>
      <x:c r="K8" s="115"/>
      <x:c r="L8" s="115"/>
      <x:c r="M8" s="134"/>
      <x:c r="N8" s="158"/>
      <x:c r="O8" s="15" t="str">
        <x:f>IF(A8="","",IF(AND(K8="Approved",M8&lt;=TODAY(),N8&gt;=TODAY()),"CURRENT","NO"))</x:f>
      </x:c>
      <x:c r="P8" s="114"/>
      <x:c r="Q8" s="115"/>
      <x:c r="R8" s="117"/>
    </x:row>
    <x:row r="9">
      <x:c r="A9" s="114"/>
      <x:c r="B9" s="115"/>
      <x:c r="C9" s="115"/>
      <x:c r="D9" s="115"/>
      <x:c r="E9" s="115"/>
      <x:c r="F9" s="134"/>
      <x:c r="G9" s="115"/>
      <x:c r="H9" s="115"/>
      <x:c r="I9" s="115"/>
      <x:c r="J9" s="115"/>
      <x:c r="K9" s="115"/>
      <x:c r="L9" s="115"/>
      <x:c r="M9" s="134"/>
      <x:c r="N9" s="158"/>
      <x:c r="O9" s="15" t="str">
        <x:f>IF(A9="","",IF(AND(K9="Approved",M9&lt;=TODAY(),N9&gt;=TODAY()),"CURRENT","NO"))</x:f>
      </x:c>
      <x:c r="P9" s="114"/>
      <x:c r="Q9" s="115"/>
      <x:c r="R9" s="117"/>
    </x:row>
    <x:row r="10">
      <x:c r="A10" s="114"/>
      <x:c r="B10" s="115"/>
      <x:c r="C10" s="115"/>
      <x:c r="D10" s="115"/>
      <x:c r="E10" s="115"/>
      <x:c r="F10" s="134"/>
      <x:c r="G10" s="115"/>
      <x:c r="H10" s="115"/>
      <x:c r="I10" s="115"/>
      <x:c r="J10" s="115"/>
      <x:c r="K10" s="115"/>
      <x:c r="L10" s="115"/>
      <x:c r="M10" s="134"/>
      <x:c r="N10" s="158"/>
      <x:c r="O10" s="15" t="str">
        <x:f>IF(A10="","",IF(AND(K10="Approved",M10&lt;=TODAY(),N10&gt;=TODAY()),"CURRENT","NO"))</x:f>
      </x:c>
      <x:c r="P10" s="114"/>
      <x:c r="Q10" s="115"/>
      <x:c r="R10" s="117"/>
    </x:row>
    <x:row r="11">
      <x:c r="A11" s="114"/>
      <x:c r="B11" s="115"/>
      <x:c r="C11" s="115"/>
      <x:c r="D11" s="115"/>
      <x:c r="E11" s="115"/>
      <x:c r="F11" s="134"/>
      <x:c r="G11" s="115"/>
      <x:c r="H11" s="115"/>
      <x:c r="I11" s="115"/>
      <x:c r="J11" s="115"/>
      <x:c r="K11" s="115"/>
      <x:c r="L11" s="115"/>
      <x:c r="M11" s="134"/>
      <x:c r="N11" s="158"/>
      <x:c r="O11" s="15" t="str">
        <x:f>IF(A11="","",IF(AND(K11="Approved",M11&lt;=TODAY(),N11&gt;=TODAY()),"CURRENT","NO"))</x:f>
      </x:c>
      <x:c r="P11" s="114"/>
      <x:c r="Q11" s="115"/>
      <x:c r="R11" s="117"/>
    </x:row>
    <x:row r="12">
      <x:c r="A12" s="114"/>
      <x:c r="B12" s="115"/>
      <x:c r="C12" s="115"/>
      <x:c r="D12" s="115"/>
      <x:c r="E12" s="115"/>
      <x:c r="F12" s="134"/>
      <x:c r="G12" s="115"/>
      <x:c r="H12" s="115"/>
      <x:c r="I12" s="115"/>
      <x:c r="J12" s="115"/>
      <x:c r="K12" s="115"/>
      <x:c r="L12" s="115"/>
      <x:c r="M12" s="134"/>
      <x:c r="N12" s="158"/>
      <x:c r="O12" s="15" t="str">
        <x:f>IF(A12="","",IF(AND(K12="Approved",M12&lt;=TODAY(),N12&gt;=TODAY()),"CURRENT","NO"))</x:f>
      </x:c>
      <x:c r="P12" s="114"/>
      <x:c r="Q12" s="115"/>
      <x:c r="R12" s="117"/>
    </x:row>
    <x:row r="13">
      <x:c r="A13" s="114"/>
      <x:c r="B13" s="115"/>
      <x:c r="C13" s="115"/>
      <x:c r="D13" s="115"/>
      <x:c r="E13" s="115"/>
      <x:c r="F13" s="134"/>
      <x:c r="G13" s="115"/>
      <x:c r="H13" s="115"/>
      <x:c r="I13" s="115"/>
      <x:c r="J13" s="115"/>
      <x:c r="K13" s="115"/>
      <x:c r="L13" s="115"/>
      <x:c r="M13" s="134"/>
      <x:c r="N13" s="158"/>
      <x:c r="O13" s="15" t="str">
        <x:f>IF(A13="","",IF(AND(K13="Approved",M13&lt;=TODAY(),N13&gt;=TODAY()),"CURRENT","NO"))</x:f>
      </x:c>
      <x:c r="P13" s="114"/>
      <x:c r="Q13" s="115"/>
      <x:c r="R13" s="117"/>
    </x:row>
    <x:row r="14">
      <x:c r="A14" s="114"/>
      <x:c r="B14" s="115"/>
      <x:c r="C14" s="115"/>
      <x:c r="D14" s="115"/>
      <x:c r="E14" s="115"/>
      <x:c r="F14" s="134"/>
      <x:c r="G14" s="115"/>
      <x:c r="H14" s="115"/>
      <x:c r="I14" s="115"/>
      <x:c r="J14" s="115"/>
      <x:c r="K14" s="115"/>
      <x:c r="L14" s="115"/>
      <x:c r="M14" s="134"/>
      <x:c r="N14" s="158"/>
      <x:c r="O14" s="15" t="str">
        <x:f>IF(A14="","",IF(AND(K14="Approved",M14&lt;=TODAY(),N14&gt;=TODAY()),"CURRENT","NO"))</x:f>
      </x:c>
      <x:c r="P14" s="114"/>
      <x:c r="Q14" s="115"/>
      <x:c r="R14" s="117"/>
    </x:row>
    <x:row r="15">
      <x:c r="A15" s="114"/>
      <x:c r="B15" s="115"/>
      <x:c r="C15" s="115"/>
      <x:c r="D15" s="115"/>
      <x:c r="E15" s="115"/>
      <x:c r="F15" s="134"/>
      <x:c r="G15" s="115"/>
      <x:c r="H15" s="115"/>
      <x:c r="I15" s="115"/>
      <x:c r="J15" s="115"/>
      <x:c r="K15" s="115"/>
      <x:c r="L15" s="115"/>
      <x:c r="M15" s="134"/>
      <x:c r="N15" s="158"/>
      <x:c r="O15" s="15" t="str">
        <x:f>IF(A15="","",IF(AND(K15="Approved",M15&lt;=TODAY(),N15&gt;=TODAY()),"CURRENT","NO"))</x:f>
      </x:c>
      <x:c r="P15" s="114"/>
      <x:c r="Q15" s="115"/>
      <x:c r="R15" s="117"/>
    </x:row>
    <x:row r="16">
      <x:c r="A16" s="114"/>
      <x:c r="B16" s="115"/>
      <x:c r="C16" s="115"/>
      <x:c r="D16" s="115"/>
      <x:c r="E16" s="115"/>
      <x:c r="F16" s="134"/>
      <x:c r="G16" s="115"/>
      <x:c r="H16" s="115"/>
      <x:c r="I16" s="115"/>
      <x:c r="J16" s="115"/>
      <x:c r="K16" s="115"/>
      <x:c r="L16" s="115"/>
      <x:c r="M16" s="134"/>
      <x:c r="N16" s="158"/>
      <x:c r="O16" s="15" t="str">
        <x:f>IF(A16="","",IF(AND(K16="Approved",M16&lt;=TODAY(),N16&gt;=TODAY()),"CURRENT","NO"))</x:f>
      </x:c>
      <x:c r="P16" s="114"/>
      <x:c r="Q16" s="115"/>
      <x:c r="R16" s="117"/>
    </x:row>
    <x:row r="17">
      <x:c r="A17" s="114"/>
      <x:c r="B17" s="115"/>
      <x:c r="C17" s="115"/>
      <x:c r="D17" s="115"/>
      <x:c r="E17" s="115"/>
      <x:c r="F17" s="134"/>
      <x:c r="G17" s="115"/>
      <x:c r="H17" s="115"/>
      <x:c r="I17" s="115"/>
      <x:c r="J17" s="115"/>
      <x:c r="K17" s="115"/>
      <x:c r="L17" s="115"/>
      <x:c r="M17" s="134"/>
      <x:c r="N17" s="158"/>
      <x:c r="O17" s="15" t="str">
        <x:f>IF(A17="","",IF(AND(K17="Approved",M17&lt;=TODAY(),N17&gt;=TODAY()),"CURRENT","NO"))</x:f>
      </x:c>
      <x:c r="P17" s="114"/>
      <x:c r="Q17" s="115"/>
      <x:c r="R17" s="117"/>
    </x:row>
    <x:row r="18">
      <x:c r="A18" s="114"/>
      <x:c r="B18" s="115"/>
      <x:c r="C18" s="115"/>
      <x:c r="D18" s="115"/>
      <x:c r="E18" s="115"/>
      <x:c r="F18" s="134"/>
      <x:c r="G18" s="115"/>
      <x:c r="H18" s="115"/>
      <x:c r="I18" s="115"/>
      <x:c r="J18" s="115"/>
      <x:c r="K18" s="115"/>
      <x:c r="L18" s="115"/>
      <x:c r="M18" s="134"/>
      <x:c r="N18" s="158"/>
      <x:c r="O18" s="15" t="str">
        <x:f>IF(A18="","",IF(AND(K18="Approved",M18&lt;=TODAY(),N18&gt;=TODAY()),"CURRENT","NO"))</x:f>
      </x:c>
      <x:c r="P18" s="114"/>
      <x:c r="Q18" s="115"/>
      <x:c r="R18" s="117"/>
    </x:row>
    <x:row r="19">
      <x:c r="A19" s="114"/>
      <x:c r="B19" s="115"/>
      <x:c r="C19" s="115"/>
      <x:c r="D19" s="115"/>
      <x:c r="E19" s="115"/>
      <x:c r="F19" s="134"/>
      <x:c r="G19" s="115"/>
      <x:c r="H19" s="115"/>
      <x:c r="I19" s="115"/>
      <x:c r="J19" s="115"/>
      <x:c r="K19" s="115"/>
      <x:c r="L19" s="115"/>
      <x:c r="M19" s="134"/>
      <x:c r="N19" s="158"/>
      <x:c r="O19" s="15" t="str">
        <x:f>IF(A19="","",IF(AND(K19="Approved",M19&lt;=TODAY(),N19&gt;=TODAY()),"CURRENT","NO"))</x:f>
      </x:c>
      <x:c r="P19" s="114"/>
      <x:c r="Q19" s="115"/>
      <x:c r="R19" s="117"/>
    </x:row>
    <x:row r="20">
      <x:c r="A20" s="114"/>
      <x:c r="B20" s="115"/>
      <x:c r="C20" s="115"/>
      <x:c r="D20" s="115"/>
      <x:c r="E20" s="115"/>
      <x:c r="F20" s="134"/>
      <x:c r="G20" s="115"/>
      <x:c r="H20" s="115"/>
      <x:c r="I20" s="115"/>
      <x:c r="J20" s="115"/>
      <x:c r="K20" s="115"/>
      <x:c r="L20" s="115"/>
      <x:c r="M20" s="134"/>
      <x:c r="N20" s="158"/>
      <x:c r="O20" s="15" t="str">
        <x:f>IF(A20="","",IF(AND(K20="Approved",M20&lt;=TODAY(),N20&gt;=TODAY()),"CURRENT","NO"))</x:f>
      </x:c>
      <x:c r="P20" s="114"/>
      <x:c r="Q20" s="115"/>
      <x:c r="R20" s="117"/>
    </x:row>
    <x:row r="21">
      <x:c r="A21" s="114"/>
      <x:c r="B21" s="115"/>
      <x:c r="C21" s="115"/>
      <x:c r="D21" s="115"/>
      <x:c r="E21" s="115"/>
      <x:c r="F21" s="134"/>
      <x:c r="G21" s="115"/>
      <x:c r="H21" s="115"/>
      <x:c r="I21" s="115"/>
      <x:c r="J21" s="115"/>
      <x:c r="K21" s="115"/>
      <x:c r="L21" s="115"/>
      <x:c r="M21" s="134"/>
      <x:c r="N21" s="158"/>
      <x:c r="O21" s="15" t="str">
        <x:f>IF(A21="","",IF(AND(K21="Approved",M21&lt;=TODAY(),N21&gt;=TODAY()),"CURRENT","NO"))</x:f>
      </x:c>
      <x:c r="P21" s="114"/>
      <x:c r="Q21" s="115"/>
      <x:c r="R21" s="117"/>
    </x:row>
    <x:row r="22">
      <x:c r="A22" s="114"/>
      <x:c r="B22" s="115"/>
      <x:c r="C22" s="115"/>
      <x:c r="D22" s="115"/>
      <x:c r="E22" s="115"/>
      <x:c r="F22" s="134"/>
      <x:c r="G22" s="115"/>
      <x:c r="H22" s="115"/>
      <x:c r="I22" s="115"/>
      <x:c r="J22" s="115"/>
      <x:c r="K22" s="115"/>
      <x:c r="L22" s="115"/>
      <x:c r="M22" s="134"/>
      <x:c r="N22" s="158"/>
      <x:c r="O22" s="15" t="str">
        <x:f>IF(A22="","",IF(AND(K22="Approved",M22&lt;=TODAY(),N22&gt;=TODAY()),"CURRENT","NO"))</x:f>
      </x:c>
      <x:c r="P22" s="114"/>
      <x:c r="Q22" s="115"/>
      <x:c r="R22" s="117"/>
    </x:row>
    <x:row r="23">
      <x:c r="A23" s="114"/>
      <x:c r="B23" s="115"/>
      <x:c r="C23" s="115"/>
      <x:c r="D23" s="115"/>
      <x:c r="E23" s="115"/>
      <x:c r="F23" s="134"/>
      <x:c r="G23" s="115"/>
      <x:c r="H23" s="115"/>
      <x:c r="I23" s="115"/>
      <x:c r="J23" s="115"/>
      <x:c r="K23" s="115"/>
      <x:c r="L23" s="115"/>
      <x:c r="M23" s="134"/>
      <x:c r="N23" s="158"/>
      <x:c r="O23" s="15" t="str">
        <x:f>IF(A23="","",IF(AND(K23="Approved",M23&lt;=TODAY(),N23&gt;=TODAY()),"CURRENT","NO"))</x:f>
      </x:c>
      <x:c r="P23" s="114"/>
      <x:c r="Q23" s="115"/>
      <x:c r="R23" s="117"/>
    </x:row>
    <x:row r="24">
      <x:c r="A24" s="114"/>
      <x:c r="B24" s="115"/>
      <x:c r="C24" s="115"/>
      <x:c r="D24" s="115"/>
      <x:c r="E24" s="115"/>
      <x:c r="F24" s="134"/>
      <x:c r="G24" s="115"/>
      <x:c r="H24" s="115"/>
      <x:c r="I24" s="115"/>
      <x:c r="J24" s="115"/>
      <x:c r="K24" s="115"/>
      <x:c r="L24" s="115"/>
      <x:c r="M24" s="134"/>
      <x:c r="N24" s="158"/>
      <x:c r="O24" s="15" t="str">
        <x:f>IF(A24="","",IF(AND(K24="Approved",M24&lt;=TODAY(),N24&gt;=TODAY()),"CURRENT","NO"))</x:f>
      </x:c>
      <x:c r="P24" s="114"/>
      <x:c r="Q24" s="115"/>
      <x:c r="R24" s="117"/>
    </x:row>
    <x:row r="25">
      <x:c r="A25" s="114"/>
      <x:c r="B25" s="115"/>
      <x:c r="C25" s="115"/>
      <x:c r="D25" s="115"/>
      <x:c r="E25" s="115"/>
      <x:c r="F25" s="134"/>
      <x:c r="G25" s="115"/>
      <x:c r="H25" s="115"/>
      <x:c r="I25" s="115"/>
      <x:c r="J25" s="115"/>
      <x:c r="K25" s="115"/>
      <x:c r="L25" s="115"/>
      <x:c r="M25" s="134"/>
      <x:c r="N25" s="158"/>
      <x:c r="O25" s="15" t="str">
        <x:f>IF(A25="","",IF(AND(K25="Approved",M25&lt;=TODAY(),N25&gt;=TODAY()),"CURRENT","NO"))</x:f>
      </x:c>
      <x:c r="P25" s="114"/>
      <x:c r="Q25" s="115"/>
      <x:c r="R25" s="117"/>
    </x:row>
    <x:row r="26">
      <x:c r="A26" s="114"/>
      <x:c r="B26" s="115"/>
      <x:c r="C26" s="115"/>
      <x:c r="D26" s="115"/>
      <x:c r="E26" s="115"/>
      <x:c r="F26" s="134"/>
      <x:c r="G26" s="115"/>
      <x:c r="H26" s="115"/>
      <x:c r="I26" s="115"/>
      <x:c r="J26" s="115"/>
      <x:c r="K26" s="115"/>
      <x:c r="L26" s="115"/>
      <x:c r="M26" s="134"/>
      <x:c r="N26" s="158"/>
      <x:c r="O26" s="15" t="str">
        <x:f>IF(A26="","",IF(AND(K26="Approved",M26&lt;=TODAY(),N26&gt;=TODAY()),"CURRENT","NO"))</x:f>
      </x:c>
      <x:c r="P26" s="114"/>
      <x:c r="Q26" s="115"/>
      <x:c r="R26" s="117"/>
    </x:row>
    <x:row r="27">
      <x:c r="A27" s="114"/>
      <x:c r="B27" s="115"/>
      <x:c r="C27" s="115"/>
      <x:c r="D27" s="115"/>
      <x:c r="E27" s="115"/>
      <x:c r="F27" s="134"/>
      <x:c r="G27" s="115"/>
      <x:c r="H27" s="115"/>
      <x:c r="I27" s="115"/>
      <x:c r="J27" s="115"/>
      <x:c r="K27" s="115"/>
      <x:c r="L27" s="115"/>
      <x:c r="M27" s="134"/>
      <x:c r="N27" s="158"/>
      <x:c r="O27" s="15" t="str">
        <x:f>IF(A27="","",IF(AND(K27="Approved",M27&lt;=TODAY(),N27&gt;=TODAY()),"CURRENT","NO"))</x:f>
      </x:c>
      <x:c r="P27" s="114"/>
      <x:c r="Q27" s="115"/>
      <x:c r="R27" s="117"/>
    </x:row>
    <x:row r="28">
      <x:c r="A28" s="114"/>
      <x:c r="B28" s="115"/>
      <x:c r="C28" s="115"/>
      <x:c r="D28" s="115"/>
      <x:c r="E28" s="115"/>
      <x:c r="F28" s="134"/>
      <x:c r="G28" s="115"/>
      <x:c r="H28" s="115"/>
      <x:c r="I28" s="115"/>
      <x:c r="J28" s="115"/>
      <x:c r="K28" s="115"/>
      <x:c r="L28" s="115"/>
      <x:c r="M28" s="134"/>
      <x:c r="N28" s="158"/>
      <x:c r="O28" s="15" t="str">
        <x:f>IF(A28="","",IF(AND(K28="Approved",M28&lt;=TODAY(),N28&gt;=TODAY()),"CURRENT","NO"))</x:f>
      </x:c>
      <x:c r="P28" s="114"/>
      <x:c r="Q28" s="115"/>
      <x:c r="R28" s="117"/>
    </x:row>
    <x:row r="29">
      <x:c r="A29" s="114"/>
      <x:c r="B29" s="115"/>
      <x:c r="C29" s="115"/>
      <x:c r="D29" s="115"/>
      <x:c r="E29" s="115"/>
      <x:c r="F29" s="134"/>
      <x:c r="G29" s="115"/>
      <x:c r="H29" s="115"/>
      <x:c r="I29" s="115"/>
      <x:c r="J29" s="115"/>
      <x:c r="K29" s="115"/>
      <x:c r="L29" s="115"/>
      <x:c r="M29" s="134"/>
      <x:c r="N29" s="158"/>
      <x:c r="O29" s="15" t="str">
        <x:f>IF(A29="","",IF(AND(K29="Approved",M29&lt;=TODAY(),N29&gt;=TODAY()),"CURRENT","NO"))</x:f>
      </x:c>
      <x:c r="P29" s="114"/>
      <x:c r="Q29" s="115"/>
      <x:c r="R29" s="117"/>
    </x:row>
    <x:row r="30">
      <x:c r="A30" s="114"/>
      <x:c r="B30" s="115"/>
      <x:c r="C30" s="115"/>
      <x:c r="D30" s="115"/>
      <x:c r="E30" s="115"/>
      <x:c r="F30" s="134"/>
      <x:c r="G30" s="115"/>
      <x:c r="H30" s="115"/>
      <x:c r="I30" s="115"/>
      <x:c r="J30" s="115"/>
      <x:c r="K30" s="115"/>
      <x:c r="L30" s="115"/>
      <x:c r="M30" s="134"/>
      <x:c r="N30" s="158"/>
      <x:c r="O30" s="15" t="str">
        <x:f>IF(A30="","",IF(AND(K30="Approved",M30&lt;=TODAY(),N30&gt;=TODAY()),"CURRENT","NO"))</x:f>
      </x:c>
      <x:c r="P30" s="114"/>
      <x:c r="Q30" s="115"/>
      <x:c r="R30" s="117"/>
    </x:row>
    <x:row r="31">
      <x:c r="A31" s="114"/>
      <x:c r="B31" s="115"/>
      <x:c r="C31" s="115"/>
      <x:c r="D31" s="115"/>
      <x:c r="E31" s="115"/>
      <x:c r="F31" s="134"/>
      <x:c r="G31" s="115"/>
      <x:c r="H31" s="115"/>
      <x:c r="I31" s="115"/>
      <x:c r="J31" s="115"/>
      <x:c r="K31" s="115"/>
      <x:c r="L31" s="115"/>
      <x:c r="M31" s="134"/>
      <x:c r="N31" s="158"/>
      <x:c r="O31" s="15" t="str">
        <x:f>IF(A31="","",IF(AND(K31="Approved",M31&lt;=TODAY(),N31&gt;=TODAY()),"CURRENT","NO"))</x:f>
      </x:c>
      <x:c r="P31" s="114"/>
      <x:c r="Q31" s="115"/>
      <x:c r="R31" s="117"/>
    </x:row>
    <x:row r="32">
      <x:c r="A32" s="114"/>
      <x:c r="B32" s="115"/>
      <x:c r="C32" s="115"/>
      <x:c r="D32" s="115"/>
      <x:c r="E32" s="115"/>
      <x:c r="F32" s="134"/>
      <x:c r="G32" s="115"/>
      <x:c r="H32" s="115"/>
      <x:c r="I32" s="115"/>
      <x:c r="J32" s="115"/>
      <x:c r="K32" s="115"/>
      <x:c r="L32" s="115"/>
      <x:c r="M32" s="134"/>
      <x:c r="N32" s="158"/>
      <x:c r="O32" s="15" t="str">
        <x:f>IF(A32="","",IF(AND(K32="Approved",M32&lt;=TODAY(),N32&gt;=TODAY()),"CURRENT","NO"))</x:f>
      </x:c>
      <x:c r="P32" s="114"/>
      <x:c r="Q32" s="115"/>
      <x:c r="R32" s="117"/>
    </x:row>
    <x:row r="33">
      <x:c r="A33" s="114"/>
      <x:c r="B33" s="115"/>
      <x:c r="C33" s="115"/>
      <x:c r="D33" s="115"/>
      <x:c r="E33" s="115"/>
      <x:c r="F33" s="134"/>
      <x:c r="G33" s="115"/>
      <x:c r="H33" s="115"/>
      <x:c r="I33" s="115"/>
      <x:c r="J33" s="115"/>
      <x:c r="K33" s="115"/>
      <x:c r="L33" s="115"/>
      <x:c r="M33" s="134"/>
      <x:c r="N33" s="158"/>
      <x:c r="O33" s="15" t="str">
        <x:f>IF(A33="","",IF(AND(K33="Approved",M33&lt;=TODAY(),N33&gt;=TODAY()),"CURRENT","NO"))</x:f>
      </x:c>
      <x:c r="P33" s="114"/>
      <x:c r="Q33" s="115"/>
      <x:c r="R33" s="117"/>
    </x:row>
    <x:row r="34">
      <x:c r="A34" s="114"/>
      <x:c r="B34" s="115"/>
      <x:c r="C34" s="115"/>
      <x:c r="D34" s="115"/>
      <x:c r="E34" s="115"/>
      <x:c r="F34" s="134"/>
      <x:c r="G34" s="115"/>
      <x:c r="H34" s="115"/>
      <x:c r="I34" s="115"/>
      <x:c r="J34" s="115"/>
      <x:c r="K34" s="115"/>
      <x:c r="L34" s="115"/>
      <x:c r="M34" s="134"/>
      <x:c r="N34" s="158"/>
      <x:c r="O34" s="15" t="str">
        <x:f>IF(A34="","",IF(AND(K34="Approved",M34&lt;=TODAY(),N34&gt;=TODAY()),"CURRENT","NO"))</x:f>
      </x:c>
      <x:c r="P34" s="114"/>
      <x:c r="Q34" s="115"/>
      <x:c r="R34" s="117"/>
    </x:row>
    <x:row r="35">
      <x:c r="A35" s="114"/>
      <x:c r="B35" s="115"/>
      <x:c r="C35" s="115"/>
      <x:c r="D35" s="115"/>
      <x:c r="E35" s="115"/>
      <x:c r="F35" s="134"/>
      <x:c r="G35" s="115"/>
      <x:c r="H35" s="115"/>
      <x:c r="I35" s="115"/>
      <x:c r="J35" s="115"/>
      <x:c r="K35" s="115"/>
      <x:c r="L35" s="115"/>
      <x:c r="M35" s="134"/>
      <x:c r="N35" s="158"/>
      <x:c r="O35" s="15" t="str">
        <x:f>IF(A35="","",IF(AND(K35="Approved",M35&lt;=TODAY(),N35&gt;=TODAY()),"CURRENT","NO"))</x:f>
      </x:c>
      <x:c r="P35" s="114"/>
      <x:c r="Q35" s="115"/>
      <x:c r="R35" s="117"/>
    </x:row>
    <x:row r="36">
      <x:c r="A36" s="114"/>
      <x:c r="B36" s="115"/>
      <x:c r="C36" s="115"/>
      <x:c r="D36" s="115"/>
      <x:c r="E36" s="115"/>
      <x:c r="F36" s="134"/>
      <x:c r="G36" s="115"/>
      <x:c r="H36" s="115"/>
      <x:c r="I36" s="115"/>
      <x:c r="J36" s="115"/>
      <x:c r="K36" s="115"/>
      <x:c r="L36" s="115"/>
      <x:c r="M36" s="134"/>
      <x:c r="N36" s="158"/>
      <x:c r="O36" s="15" t="str">
        <x:f>IF(A36="","",IF(AND(K36="Approved",M36&lt;=TODAY(),N36&gt;=TODAY()),"CURRENT","NO"))</x:f>
      </x:c>
      <x:c r="P36" s="114"/>
      <x:c r="Q36" s="115"/>
      <x:c r="R36" s="117"/>
    </x:row>
    <x:row r="37">
      <x:c r="A37" s="114"/>
      <x:c r="B37" s="115"/>
      <x:c r="C37" s="115"/>
      <x:c r="D37" s="115"/>
      <x:c r="E37" s="115"/>
      <x:c r="F37" s="134"/>
      <x:c r="G37" s="115"/>
      <x:c r="H37" s="115"/>
      <x:c r="I37" s="115"/>
      <x:c r="J37" s="115"/>
      <x:c r="K37" s="115"/>
      <x:c r="L37" s="115"/>
      <x:c r="M37" s="134"/>
      <x:c r="N37" s="158"/>
      <x:c r="O37" s="15" t="str">
        <x:f>IF(A37="","",IF(AND(K37="Approved",M37&lt;=TODAY(),N37&gt;=TODAY()),"CURRENT","NO"))</x:f>
      </x:c>
      <x:c r="P37" s="114"/>
      <x:c r="Q37" s="115"/>
      <x:c r="R37" s="117"/>
    </x:row>
    <x:row r="38">
      <x:c r="A38" s="114"/>
      <x:c r="B38" s="115"/>
      <x:c r="C38" s="115"/>
      <x:c r="D38" s="115"/>
      <x:c r="E38" s="115"/>
      <x:c r="F38" s="134"/>
      <x:c r="G38" s="115"/>
      <x:c r="H38" s="115"/>
      <x:c r="I38" s="115"/>
      <x:c r="J38" s="115"/>
      <x:c r="K38" s="115"/>
      <x:c r="L38" s="115"/>
      <x:c r="M38" s="134"/>
      <x:c r="N38" s="158"/>
      <x:c r="O38" s="15" t="str">
        <x:f>IF(A38="","",IF(AND(K38="Approved",M38&lt;=TODAY(),N38&gt;=TODAY()),"CURRENT","NO"))</x:f>
      </x:c>
      <x:c r="P38" s="114"/>
      <x:c r="Q38" s="115"/>
      <x:c r="R38" s="117"/>
    </x:row>
    <x:row r="39">
      <x:c r="A39" s="114"/>
      <x:c r="B39" s="115"/>
      <x:c r="C39" s="115"/>
      <x:c r="D39" s="115"/>
      <x:c r="E39" s="115"/>
      <x:c r="F39" s="134"/>
      <x:c r="G39" s="115"/>
      <x:c r="H39" s="115"/>
      <x:c r="I39" s="115"/>
      <x:c r="J39" s="115"/>
      <x:c r="K39" s="115"/>
      <x:c r="L39" s="115"/>
      <x:c r="M39" s="134"/>
      <x:c r="N39" s="158"/>
      <x:c r="O39" s="15" t="str">
        <x:f>IF(A39="","",IF(AND(K39="Approved",M39&lt;=TODAY(),N39&gt;=TODAY()),"CURRENT","NO"))</x:f>
      </x:c>
      <x:c r="P39" s="114"/>
      <x:c r="Q39" s="115"/>
      <x:c r="R39" s="117"/>
    </x:row>
    <x:row r="40">
      <x:c r="A40" s="114"/>
      <x:c r="B40" s="115"/>
      <x:c r="C40" s="115"/>
      <x:c r="D40" s="115"/>
      <x:c r="E40" s="115"/>
      <x:c r="F40" s="134"/>
      <x:c r="G40" s="115"/>
      <x:c r="H40" s="115"/>
      <x:c r="I40" s="115"/>
      <x:c r="J40" s="115"/>
      <x:c r="K40" s="115"/>
      <x:c r="L40" s="115"/>
      <x:c r="M40" s="134"/>
      <x:c r="N40" s="158"/>
      <x:c r="O40" s="15" t="str">
        <x:f>IF(A40="","",IF(AND(K40="Approved",M40&lt;=TODAY(),N40&gt;=TODAY()),"CURRENT","NO"))</x:f>
      </x:c>
      <x:c r="P40" s="114"/>
      <x:c r="Q40" s="115"/>
      <x:c r="R40" s="117"/>
    </x:row>
    <x:row r="41">
      <x:c r="A41" s="114"/>
      <x:c r="B41" s="115"/>
      <x:c r="C41" s="115"/>
      <x:c r="D41" s="115"/>
      <x:c r="E41" s="115"/>
      <x:c r="F41" s="134"/>
      <x:c r="G41" s="115"/>
      <x:c r="H41" s="115"/>
      <x:c r="I41" s="115"/>
      <x:c r="J41" s="115"/>
      <x:c r="K41" s="115"/>
      <x:c r="L41" s="115"/>
      <x:c r="M41" s="134"/>
      <x:c r="N41" s="158"/>
      <x:c r="O41" s="15" t="str">
        <x:f>IF(A41="","",IF(AND(K41="Approved",M41&lt;=TODAY(),N41&gt;=TODAY()),"CURRENT","NO"))</x:f>
      </x:c>
      <x:c r="P41" s="114"/>
      <x:c r="Q41" s="115"/>
      <x:c r="R41" s="117"/>
    </x:row>
    <x:row r="42">
      <x:c r="A42" s="114"/>
      <x:c r="B42" s="115"/>
      <x:c r="C42" s="115"/>
      <x:c r="D42" s="115"/>
      <x:c r="E42" s="115"/>
      <x:c r="F42" s="134"/>
      <x:c r="G42" s="115"/>
      <x:c r="H42" s="115"/>
      <x:c r="I42" s="115"/>
      <x:c r="J42" s="115"/>
      <x:c r="K42" s="115"/>
      <x:c r="L42" s="115"/>
      <x:c r="M42" s="134"/>
      <x:c r="N42" s="158"/>
      <x:c r="O42" s="15" t="str">
        <x:f>IF(A42="","",IF(AND(K42="Approved",M42&lt;=TODAY(),N42&gt;=TODAY()),"CURRENT","NO"))</x:f>
      </x:c>
      <x:c r="P42" s="114"/>
      <x:c r="Q42" s="115"/>
      <x:c r="R42" s="117"/>
    </x:row>
    <x:row r="43">
      <x:c r="A43" s="114"/>
      <x:c r="B43" s="115"/>
      <x:c r="C43" s="115"/>
      <x:c r="D43" s="115"/>
      <x:c r="E43" s="115"/>
      <x:c r="F43" s="134"/>
      <x:c r="G43" s="115"/>
      <x:c r="H43" s="115"/>
      <x:c r="I43" s="115"/>
      <x:c r="J43" s="115"/>
      <x:c r="K43" s="115"/>
      <x:c r="L43" s="115"/>
      <x:c r="M43" s="134"/>
      <x:c r="N43" s="158"/>
      <x:c r="O43" s="15" t="str">
        <x:f>IF(A43="","",IF(AND(K43="Approved",M43&lt;=TODAY(),N43&gt;=TODAY()),"CURRENT","NO"))</x:f>
      </x:c>
      <x:c r="P43" s="114"/>
      <x:c r="Q43" s="115"/>
      <x:c r="R43" s="117"/>
    </x:row>
    <x:row r="44">
      <x:c r="A44" s="114"/>
      <x:c r="B44" s="115"/>
      <x:c r="C44" s="115"/>
      <x:c r="D44" s="115"/>
      <x:c r="E44" s="115"/>
      <x:c r="F44" s="134"/>
      <x:c r="G44" s="115"/>
      <x:c r="H44" s="115"/>
      <x:c r="I44" s="115"/>
      <x:c r="J44" s="115"/>
      <x:c r="K44" s="115"/>
      <x:c r="L44" s="115"/>
      <x:c r="M44" s="134"/>
      <x:c r="N44" s="158"/>
      <x:c r="O44" s="15" t="str">
        <x:f>IF(A44="","",IF(AND(K44="Approved",M44&lt;=TODAY(),N44&gt;=TODAY()),"CURRENT","NO"))</x:f>
      </x:c>
      <x:c r="P44" s="114"/>
      <x:c r="Q44" s="115"/>
      <x:c r="R44" s="117"/>
    </x:row>
    <x:row r="45">
      <x:c r="A45" s="114"/>
      <x:c r="B45" s="115"/>
      <x:c r="C45" s="115"/>
      <x:c r="D45" s="115"/>
      <x:c r="E45" s="115"/>
      <x:c r="F45" s="134"/>
      <x:c r="G45" s="115"/>
      <x:c r="H45" s="115"/>
      <x:c r="I45" s="115"/>
      <x:c r="J45" s="115"/>
      <x:c r="K45" s="115"/>
      <x:c r="L45" s="115"/>
      <x:c r="M45" s="134"/>
      <x:c r="N45" s="158"/>
      <x:c r="O45" s="15" t="str">
        <x:f>IF(A45="","",IF(AND(K45="Approved",M45&lt;=TODAY(),N45&gt;=TODAY()),"CURRENT","NO"))</x:f>
      </x:c>
      <x:c r="P45" s="114"/>
      <x:c r="Q45" s="115"/>
      <x:c r="R45" s="117"/>
    </x:row>
    <x:row r="46">
      <x:c r="A46" s="114"/>
      <x:c r="B46" s="115"/>
      <x:c r="C46" s="115"/>
      <x:c r="D46" s="115"/>
      <x:c r="E46" s="115"/>
      <x:c r="F46" s="134"/>
      <x:c r="G46" s="115"/>
      <x:c r="H46" s="115"/>
      <x:c r="I46" s="115"/>
      <x:c r="J46" s="115"/>
      <x:c r="K46" s="115"/>
      <x:c r="L46" s="115"/>
      <x:c r="M46" s="134"/>
      <x:c r="N46" s="158"/>
      <x:c r="O46" s="15" t="str">
        <x:f>IF(A46="","",IF(AND(K46="Approved",M46&lt;=TODAY(),N46&gt;=TODAY()),"CURRENT","NO"))</x:f>
      </x:c>
      <x:c r="P46" s="114"/>
      <x:c r="Q46" s="115"/>
      <x:c r="R46" s="117"/>
    </x:row>
    <x:row r="47">
      <x:c r="A47" s="114"/>
      <x:c r="B47" s="115"/>
      <x:c r="C47" s="115"/>
      <x:c r="D47" s="115"/>
      <x:c r="E47" s="115"/>
      <x:c r="F47" s="134"/>
      <x:c r="G47" s="115"/>
      <x:c r="H47" s="115"/>
      <x:c r="I47" s="115"/>
      <x:c r="J47" s="115"/>
      <x:c r="K47" s="115"/>
      <x:c r="L47" s="115"/>
      <x:c r="M47" s="134"/>
      <x:c r="N47" s="158"/>
      <x:c r="O47" s="15" t="str">
        <x:f>IF(A47="","",IF(AND(K47="Approved",M47&lt;=TODAY(),N47&gt;=TODAY()),"CURRENT","NO"))</x:f>
      </x:c>
      <x:c r="P47" s="114"/>
      <x:c r="Q47" s="115"/>
      <x:c r="R47" s="117"/>
    </x:row>
    <x:row r="48">
      <x:c r="A48" s="114"/>
      <x:c r="B48" s="115"/>
      <x:c r="C48" s="115"/>
      <x:c r="D48" s="115"/>
      <x:c r="E48" s="115"/>
      <x:c r="F48" s="134"/>
      <x:c r="G48" s="115"/>
      <x:c r="H48" s="115"/>
      <x:c r="I48" s="115"/>
      <x:c r="J48" s="115"/>
      <x:c r="K48" s="115"/>
      <x:c r="L48" s="115"/>
      <x:c r="M48" s="134"/>
      <x:c r="N48" s="158"/>
      <x:c r="O48" s="15" t="str">
        <x:f>IF(A48="","",IF(AND(K48="Approved",M48&lt;=TODAY(),N48&gt;=TODAY()),"CURRENT","NO"))</x:f>
      </x:c>
      <x:c r="P48" s="114"/>
      <x:c r="Q48" s="115"/>
      <x:c r="R48" s="117"/>
    </x:row>
    <x:row r="49">
      <x:c r="A49" s="114"/>
      <x:c r="B49" s="115"/>
      <x:c r="C49" s="115"/>
      <x:c r="D49" s="115"/>
      <x:c r="E49" s="115"/>
      <x:c r="F49" s="134"/>
      <x:c r="G49" s="115"/>
      <x:c r="H49" s="115"/>
      <x:c r="I49" s="115"/>
      <x:c r="J49" s="115"/>
      <x:c r="K49" s="115"/>
      <x:c r="L49" s="115"/>
      <x:c r="M49" s="134"/>
      <x:c r="N49" s="158"/>
      <x:c r="O49" s="15" t="str">
        <x:f>IF(A49="","",IF(AND(K49="Approved",M49&lt;=TODAY(),N49&gt;=TODAY()),"CURRENT","NO"))</x:f>
      </x:c>
      <x:c r="P49" s="114"/>
      <x:c r="Q49" s="115"/>
      <x:c r="R49" s="117"/>
    </x:row>
    <x:row r="50">
      <x:c r="A50" s="114"/>
      <x:c r="B50" s="115"/>
      <x:c r="C50" s="115"/>
      <x:c r="D50" s="115"/>
      <x:c r="E50" s="115"/>
      <x:c r="F50" s="134"/>
      <x:c r="G50" s="115"/>
      <x:c r="H50" s="115"/>
      <x:c r="I50" s="115"/>
      <x:c r="J50" s="115"/>
      <x:c r="K50" s="115"/>
      <x:c r="L50" s="115"/>
      <x:c r="M50" s="134"/>
      <x:c r="N50" s="158"/>
      <x:c r="O50" s="15" t="str">
        <x:f>IF(A50="","",IF(AND(K50="Approved",M50&lt;=TODAY(),N50&gt;=TODAY()),"CURRENT","NO"))</x:f>
      </x:c>
      <x:c r="P50" s="114"/>
      <x:c r="Q50" s="115"/>
      <x:c r="R50" s="117"/>
    </x:row>
    <x:row r="51">
      <x:c r="A51" s="114"/>
      <x:c r="B51" s="115"/>
      <x:c r="C51" s="115"/>
      <x:c r="D51" s="115"/>
      <x:c r="E51" s="115"/>
      <x:c r="F51" s="134"/>
      <x:c r="G51" s="115"/>
      <x:c r="H51" s="115"/>
      <x:c r="I51" s="115"/>
      <x:c r="J51" s="115"/>
      <x:c r="K51" s="115"/>
      <x:c r="L51" s="115"/>
      <x:c r="M51" s="134"/>
      <x:c r="N51" s="158"/>
      <x:c r="O51" s="15" t="str">
        <x:f>IF(A51="","",IF(AND(K51="Approved",M51&lt;=TODAY(),N51&gt;=TODAY()),"CURRENT","NO"))</x:f>
      </x:c>
      <x:c r="P51" s="114"/>
      <x:c r="Q51" s="115"/>
      <x:c r="R51" s="117"/>
    </x:row>
    <x:row r="52">
      <x:c r="A52" s="114"/>
      <x:c r="B52" s="115"/>
      <x:c r="C52" s="115"/>
      <x:c r="D52" s="115"/>
      <x:c r="E52" s="115"/>
      <x:c r="F52" s="134"/>
      <x:c r="G52" s="115"/>
      <x:c r="H52" s="115"/>
      <x:c r="I52" s="115"/>
      <x:c r="J52" s="115"/>
      <x:c r="K52" s="115"/>
      <x:c r="L52" s="115"/>
      <x:c r="M52" s="134"/>
      <x:c r="N52" s="158"/>
      <x:c r="O52" s="15" t="str">
        <x:f>IF(A52="","",IF(AND(K52="Approved",M52&lt;=TODAY(),N52&gt;=TODAY()),"CURRENT","NO"))</x:f>
      </x:c>
      <x:c r="P52" s="114"/>
      <x:c r="Q52" s="115"/>
      <x:c r="R52" s="117"/>
    </x:row>
    <x:row r="53">
      <x:c r="A53" s="114"/>
      <x:c r="B53" s="115"/>
      <x:c r="C53" s="115"/>
      <x:c r="D53" s="115"/>
      <x:c r="E53" s="115"/>
      <x:c r="F53" s="134"/>
      <x:c r="G53" s="115"/>
      <x:c r="H53" s="115"/>
      <x:c r="I53" s="115"/>
      <x:c r="J53" s="115"/>
      <x:c r="K53" s="115"/>
      <x:c r="L53" s="115"/>
      <x:c r="M53" s="134"/>
      <x:c r="N53" s="158"/>
      <x:c r="O53" s="15" t="str">
        <x:f>IF(A53="","",IF(AND(K53="Approved",M53&lt;=TODAY(),N53&gt;=TODAY()),"CURRENT","NO"))</x:f>
      </x:c>
      <x:c r="P53" s="114"/>
      <x:c r="Q53" s="115"/>
      <x:c r="R53" s="117"/>
    </x:row>
    <x:row r="54">
      <x:c r="A54" s="114"/>
      <x:c r="B54" s="115"/>
      <x:c r="C54" s="115"/>
      <x:c r="D54" s="115"/>
      <x:c r="E54" s="115"/>
      <x:c r="F54" s="134"/>
      <x:c r="G54" s="115"/>
      <x:c r="H54" s="115"/>
      <x:c r="I54" s="115"/>
      <x:c r="J54" s="115"/>
      <x:c r="K54" s="115"/>
      <x:c r="L54" s="115"/>
      <x:c r="M54" s="134"/>
      <x:c r="N54" s="158"/>
      <x:c r="O54" s="15" t="str">
        <x:f>IF(A54="","",IF(AND(K54="Approved",M54&lt;=TODAY(),N54&gt;=TODAY()),"CURRENT","NO"))</x:f>
      </x:c>
      <x:c r="P54" s="114"/>
      <x:c r="Q54" s="115"/>
      <x:c r="R54" s="117"/>
    </x:row>
    <x:row r="55">
      <x:c r="A55" s="114"/>
      <x:c r="B55" s="115"/>
      <x:c r="C55" s="115"/>
      <x:c r="D55" s="115"/>
      <x:c r="E55" s="115"/>
      <x:c r="F55" s="134"/>
      <x:c r="G55" s="115"/>
      <x:c r="H55" s="115"/>
      <x:c r="I55" s="115"/>
      <x:c r="J55" s="115"/>
      <x:c r="K55" s="115"/>
      <x:c r="L55" s="115"/>
      <x:c r="M55" s="134"/>
      <x:c r="N55" s="158"/>
      <x:c r="O55" s="15" t="str">
        <x:f>IF(A55="","",IF(AND(K55="Approved",M55&lt;=TODAY(),N55&gt;=TODAY()),"CURRENT","NO"))</x:f>
      </x:c>
      <x:c r="P55" s="114"/>
      <x:c r="Q55" s="115"/>
      <x:c r="R55" s="117"/>
    </x:row>
    <x:row r="56">
      <x:c r="A56" s="114"/>
      <x:c r="B56" s="115"/>
      <x:c r="C56" s="115"/>
      <x:c r="D56" s="115"/>
      <x:c r="E56" s="115"/>
      <x:c r="F56" s="134"/>
      <x:c r="G56" s="115"/>
      <x:c r="H56" s="115"/>
      <x:c r="I56" s="115"/>
      <x:c r="J56" s="115"/>
      <x:c r="K56" s="115"/>
      <x:c r="L56" s="115"/>
      <x:c r="M56" s="134"/>
      <x:c r="N56" s="158"/>
      <x:c r="O56" s="15" t="str">
        <x:f>IF(A56="","",IF(AND(K56="Approved",M56&lt;=TODAY(),N56&gt;=TODAY()),"CURRENT","NO"))</x:f>
      </x:c>
      <x:c r="P56" s="114"/>
      <x:c r="Q56" s="115"/>
      <x:c r="R56" s="117"/>
    </x:row>
    <x:row r="57">
      <x:c r="A57" s="114"/>
      <x:c r="B57" s="115"/>
      <x:c r="C57" s="115"/>
      <x:c r="D57" s="115"/>
      <x:c r="E57" s="115"/>
      <x:c r="F57" s="134"/>
      <x:c r="G57" s="115"/>
      <x:c r="H57" s="115"/>
      <x:c r="I57" s="115"/>
      <x:c r="J57" s="115"/>
      <x:c r="K57" s="115"/>
      <x:c r="L57" s="115"/>
      <x:c r="M57" s="134"/>
      <x:c r="N57" s="158"/>
      <x:c r="O57" s="15" t="str">
        <x:f>IF(A57="","",IF(AND(K57="Approved",M57&lt;=TODAY(),N57&gt;=TODAY()),"CURRENT","NO"))</x:f>
      </x:c>
      <x:c r="P57" s="114"/>
      <x:c r="Q57" s="115"/>
      <x:c r="R57" s="117"/>
    </x:row>
    <x:row r="58">
      <x:c r="A58" s="114"/>
      <x:c r="B58" s="115"/>
      <x:c r="C58" s="115"/>
      <x:c r="D58" s="115"/>
      <x:c r="E58" s="115"/>
      <x:c r="F58" s="134"/>
      <x:c r="G58" s="115"/>
      <x:c r="H58" s="115"/>
      <x:c r="I58" s="115"/>
      <x:c r="J58" s="115"/>
      <x:c r="K58" s="115"/>
      <x:c r="L58" s="115"/>
      <x:c r="M58" s="134"/>
      <x:c r="N58" s="158"/>
      <x:c r="O58" s="15" t="str">
        <x:f>IF(A58="","",IF(AND(K58="Approved",M58&lt;=TODAY(),N58&gt;=TODAY()),"CURRENT","NO"))</x:f>
      </x:c>
      <x:c r="P58" s="114"/>
      <x:c r="Q58" s="115"/>
      <x:c r="R58" s="117"/>
    </x:row>
    <x:row r="59">
      <x:c r="A59" s="114"/>
      <x:c r="B59" s="115"/>
      <x:c r="C59" s="115"/>
      <x:c r="D59" s="115"/>
      <x:c r="E59" s="115"/>
      <x:c r="F59" s="134"/>
      <x:c r="G59" s="115"/>
      <x:c r="H59" s="115"/>
      <x:c r="I59" s="115"/>
      <x:c r="J59" s="115"/>
      <x:c r="K59" s="115"/>
      <x:c r="L59" s="115"/>
      <x:c r="M59" s="134"/>
      <x:c r="N59" s="158"/>
      <x:c r="O59" s="15" t="str">
        <x:f>IF(A59="","",IF(AND(K59="Approved",M59&lt;=TODAY(),N59&gt;=TODAY()),"CURRENT","NO"))</x:f>
      </x:c>
      <x:c r="P59" s="114"/>
      <x:c r="Q59" s="115"/>
      <x:c r="R59" s="117"/>
    </x:row>
    <x:row r="60">
      <x:c r="A60" s="114"/>
      <x:c r="B60" s="115"/>
      <x:c r="C60" s="115"/>
      <x:c r="D60" s="115"/>
      <x:c r="E60" s="115"/>
      <x:c r="F60" s="134"/>
      <x:c r="G60" s="115"/>
      <x:c r="H60" s="115"/>
      <x:c r="I60" s="115"/>
      <x:c r="J60" s="115"/>
      <x:c r="K60" s="115"/>
      <x:c r="L60" s="115"/>
      <x:c r="M60" s="134"/>
      <x:c r="N60" s="158"/>
      <x:c r="O60" s="15" t="str">
        <x:f>IF(A60="","",IF(AND(K60="Approved",M60&lt;=TODAY(),N60&gt;=TODAY()),"CURRENT","NO"))</x:f>
      </x:c>
      <x:c r="P60" s="114"/>
      <x:c r="Q60" s="115"/>
      <x:c r="R60" s="117"/>
    </x:row>
    <x:row r="61">
      <x:c r="A61" s="114"/>
      <x:c r="B61" s="115"/>
      <x:c r="C61" s="115"/>
      <x:c r="D61" s="115"/>
      <x:c r="E61" s="115"/>
      <x:c r="F61" s="134"/>
      <x:c r="G61" s="115"/>
      <x:c r="H61" s="115"/>
      <x:c r="I61" s="115"/>
      <x:c r="J61" s="115"/>
      <x:c r="K61" s="115"/>
      <x:c r="L61" s="115"/>
      <x:c r="M61" s="134"/>
      <x:c r="N61" s="158"/>
      <x:c r="O61" s="15" t="str">
        <x:f>IF(A61="","",IF(AND(K61="Approved",M61&lt;=TODAY(),N61&gt;=TODAY()),"CURRENT","NO"))</x:f>
      </x:c>
      <x:c r="P61" s="114"/>
      <x:c r="Q61" s="115"/>
      <x:c r="R61" s="117"/>
    </x:row>
    <x:row r="62">
      <x:c r="A62" s="114"/>
      <x:c r="B62" s="115"/>
      <x:c r="C62" s="115"/>
      <x:c r="D62" s="115"/>
      <x:c r="E62" s="115"/>
      <x:c r="F62" s="134"/>
      <x:c r="G62" s="115"/>
      <x:c r="H62" s="115"/>
      <x:c r="I62" s="115"/>
      <x:c r="J62" s="115"/>
      <x:c r="K62" s="115"/>
      <x:c r="L62" s="115"/>
      <x:c r="M62" s="134"/>
      <x:c r="N62" s="158"/>
      <x:c r="O62" s="15" t="str">
        <x:f>IF(A62="","",IF(AND(K62="Approved",M62&lt;=TODAY(),N62&gt;=TODAY()),"CURRENT","NO"))</x:f>
      </x:c>
      <x:c r="P62" s="114"/>
      <x:c r="Q62" s="115"/>
      <x:c r="R62" s="117"/>
    </x:row>
    <x:row r="63">
      <x:c r="A63" s="114"/>
      <x:c r="B63" s="115"/>
      <x:c r="C63" s="115"/>
      <x:c r="D63" s="115"/>
      <x:c r="E63" s="115"/>
      <x:c r="F63" s="134"/>
      <x:c r="G63" s="115"/>
      <x:c r="H63" s="115"/>
      <x:c r="I63" s="115"/>
      <x:c r="J63" s="115"/>
      <x:c r="K63" s="115"/>
      <x:c r="L63" s="115"/>
      <x:c r="M63" s="134"/>
      <x:c r="N63" s="158"/>
      <x:c r="O63" s="15" t="str">
        <x:f>IF(A63="","",IF(AND(K63="Approved",M63&lt;=TODAY(),N63&gt;=TODAY()),"CURRENT","NO"))</x:f>
      </x:c>
      <x:c r="P63" s="114"/>
      <x:c r="Q63" s="115"/>
      <x:c r="R63" s="117"/>
    </x:row>
    <x:row r="64">
      <x:c r="A64" s="114"/>
      <x:c r="B64" s="115"/>
      <x:c r="C64" s="115"/>
      <x:c r="D64" s="115"/>
      <x:c r="E64" s="115"/>
      <x:c r="F64" s="134"/>
      <x:c r="G64" s="115"/>
      <x:c r="H64" s="115"/>
      <x:c r="I64" s="115"/>
      <x:c r="J64" s="115"/>
      <x:c r="K64" s="115"/>
      <x:c r="L64" s="115"/>
      <x:c r="M64" s="134"/>
      <x:c r="N64" s="158"/>
      <x:c r="O64" s="15" t="str">
        <x:f>IF(A64="","",IF(AND(K64="Approved",M64&lt;=TODAY(),N64&gt;=TODAY()),"CURRENT","NO"))</x:f>
      </x:c>
      <x:c r="P64" s="114"/>
      <x:c r="Q64" s="115"/>
      <x:c r="R64" s="117"/>
    </x:row>
    <x:row r="65">
      <x:c r="A65" s="114"/>
      <x:c r="B65" s="115"/>
      <x:c r="C65" s="115"/>
      <x:c r="D65" s="115"/>
      <x:c r="E65" s="115"/>
      <x:c r="F65" s="134"/>
      <x:c r="G65" s="115"/>
      <x:c r="H65" s="115"/>
      <x:c r="I65" s="115"/>
      <x:c r="J65" s="115"/>
      <x:c r="K65" s="115"/>
      <x:c r="L65" s="115"/>
      <x:c r="M65" s="134"/>
      <x:c r="N65" s="158"/>
      <x:c r="O65" s="15" t="str">
        <x:f>IF(A65="","",IF(AND(K65="Approved",M65&lt;=TODAY(),N65&gt;=TODAY()),"CURRENT","NO"))</x:f>
      </x:c>
      <x:c r="P65" s="114"/>
      <x:c r="Q65" s="115"/>
      <x:c r="R65" s="117"/>
    </x:row>
    <x:row r="66">
      <x:c r="A66" s="114"/>
      <x:c r="B66" s="115"/>
      <x:c r="C66" s="115"/>
      <x:c r="D66" s="115"/>
      <x:c r="E66" s="115"/>
      <x:c r="F66" s="134"/>
      <x:c r="G66" s="115"/>
      <x:c r="H66" s="115"/>
      <x:c r="I66" s="115"/>
      <x:c r="J66" s="115"/>
      <x:c r="K66" s="115"/>
      <x:c r="L66" s="115"/>
      <x:c r="M66" s="134"/>
      <x:c r="N66" s="158"/>
      <x:c r="O66" s="15" t="str">
        <x:f>IF(A66="","",IF(AND(K66="Approved",M66&lt;=TODAY(),N66&gt;=TODAY()),"CURRENT","NO"))</x:f>
      </x:c>
      <x:c r="P66" s="114"/>
      <x:c r="Q66" s="115"/>
      <x:c r="R66" s="117"/>
    </x:row>
    <x:row r="67">
      <x:c r="A67" s="114"/>
      <x:c r="B67" s="115"/>
      <x:c r="C67" s="115"/>
      <x:c r="D67" s="115"/>
      <x:c r="E67" s="115"/>
      <x:c r="F67" s="134"/>
      <x:c r="G67" s="115"/>
      <x:c r="H67" s="115"/>
      <x:c r="I67" s="115"/>
      <x:c r="J67" s="115"/>
      <x:c r="K67" s="115"/>
      <x:c r="L67" s="115"/>
      <x:c r="M67" s="134"/>
      <x:c r="N67" s="158"/>
      <x:c r="O67" s="15" t="str">
        <x:f>IF(A67="","",IF(AND(K67="Approved",M67&lt;=TODAY(),N67&gt;=TODAY()),"CURRENT","NO"))</x:f>
      </x:c>
      <x:c r="P67" s="114"/>
      <x:c r="Q67" s="115"/>
      <x:c r="R67" s="117"/>
    </x:row>
    <x:row r="68">
      <x:c r="A68" s="114"/>
      <x:c r="B68" s="115"/>
      <x:c r="C68" s="115"/>
      <x:c r="D68" s="115"/>
      <x:c r="E68" s="115"/>
      <x:c r="F68" s="134"/>
      <x:c r="G68" s="115"/>
      <x:c r="H68" s="115"/>
      <x:c r="I68" s="115"/>
      <x:c r="J68" s="115"/>
      <x:c r="K68" s="115"/>
      <x:c r="L68" s="115"/>
      <x:c r="M68" s="134"/>
      <x:c r="N68" s="158"/>
      <x:c r="O68" s="15" t="str">
        <x:f>IF(A68="","",IF(AND(K68="Approved",M68&lt;=TODAY(),N68&gt;=TODAY()),"CURRENT","NO"))</x:f>
      </x:c>
      <x:c r="P68" s="114"/>
      <x:c r="Q68" s="115"/>
      <x:c r="R68" s="117"/>
    </x:row>
    <x:row r="69">
      <x:c r="A69" s="114"/>
      <x:c r="B69" s="115"/>
      <x:c r="C69" s="115"/>
      <x:c r="D69" s="115"/>
      <x:c r="E69" s="115"/>
      <x:c r="F69" s="134"/>
      <x:c r="G69" s="115"/>
      <x:c r="H69" s="115"/>
      <x:c r="I69" s="115"/>
      <x:c r="J69" s="115"/>
      <x:c r="K69" s="115"/>
      <x:c r="L69" s="115"/>
      <x:c r="M69" s="134"/>
      <x:c r="N69" s="158"/>
      <x:c r="O69" s="15" t="str">
        <x:f>IF(A69="","",IF(AND(K69="Approved",M69&lt;=TODAY(),N69&gt;=TODAY()),"CURRENT","NO"))</x:f>
      </x:c>
      <x:c r="P69" s="114"/>
      <x:c r="Q69" s="115"/>
      <x:c r="R69" s="117"/>
    </x:row>
    <x:row r="70">
      <x:c r="A70" s="114"/>
      <x:c r="B70" s="115"/>
      <x:c r="C70" s="115"/>
      <x:c r="D70" s="115"/>
      <x:c r="E70" s="115"/>
      <x:c r="F70" s="134"/>
      <x:c r="G70" s="115"/>
      <x:c r="H70" s="115"/>
      <x:c r="I70" s="115"/>
      <x:c r="J70" s="115"/>
      <x:c r="K70" s="115"/>
      <x:c r="L70" s="115"/>
      <x:c r="M70" s="134"/>
      <x:c r="N70" s="158"/>
      <x:c r="O70" s="15" t="str">
        <x:f>IF(A70="","",IF(AND(K70="Approved",M70&lt;=TODAY(),N70&gt;=TODAY()),"CURRENT","NO"))</x:f>
      </x:c>
      <x:c r="P70" s="114"/>
      <x:c r="Q70" s="115"/>
      <x:c r="R70" s="117"/>
    </x:row>
    <x:row r="71">
      <x:c r="A71" s="114"/>
      <x:c r="B71" s="115"/>
      <x:c r="C71" s="115"/>
      <x:c r="D71" s="115"/>
      <x:c r="E71" s="115"/>
      <x:c r="F71" s="134"/>
      <x:c r="G71" s="115"/>
      <x:c r="H71" s="115"/>
      <x:c r="I71" s="115"/>
      <x:c r="J71" s="115"/>
      <x:c r="K71" s="115"/>
      <x:c r="L71" s="115"/>
      <x:c r="M71" s="134"/>
      <x:c r="N71" s="158"/>
      <x:c r="O71" s="15" t="str">
        <x:f>IF(A71="","",IF(AND(K71="Approved",M71&lt;=TODAY(),N71&gt;=TODAY()),"CURRENT","NO"))</x:f>
      </x:c>
      <x:c r="P71" s="114"/>
      <x:c r="Q71" s="115"/>
      <x:c r="R71" s="117"/>
    </x:row>
    <x:row r="72">
      <x:c r="A72" s="114"/>
      <x:c r="B72" s="115"/>
      <x:c r="C72" s="115"/>
      <x:c r="D72" s="115"/>
      <x:c r="E72" s="115"/>
      <x:c r="F72" s="134"/>
      <x:c r="G72" s="115"/>
      <x:c r="H72" s="115"/>
      <x:c r="I72" s="115"/>
      <x:c r="J72" s="115"/>
      <x:c r="K72" s="115"/>
      <x:c r="L72" s="115"/>
      <x:c r="M72" s="134"/>
      <x:c r="N72" s="158"/>
      <x:c r="O72" s="15" t="str">
        <x:f>IF(A72="","",IF(AND(K72="Approved",M72&lt;=TODAY(),N72&gt;=TODAY()),"CURRENT","NO"))</x:f>
      </x:c>
      <x:c r="P72" s="114"/>
      <x:c r="Q72" s="115"/>
      <x:c r="R72" s="117"/>
    </x:row>
    <x:row r="73">
      <x:c r="A73" s="114"/>
      <x:c r="B73" s="115"/>
      <x:c r="C73" s="115"/>
      <x:c r="D73" s="115"/>
      <x:c r="E73" s="115"/>
      <x:c r="F73" s="134"/>
      <x:c r="G73" s="115"/>
      <x:c r="H73" s="115"/>
      <x:c r="I73" s="115"/>
      <x:c r="J73" s="115"/>
      <x:c r="K73" s="115"/>
      <x:c r="L73" s="115"/>
      <x:c r="M73" s="134"/>
      <x:c r="N73" s="158"/>
      <x:c r="O73" s="15" t="str">
        <x:f>IF(A73="","",IF(AND(K73="Approved",M73&lt;=TODAY(),N73&gt;=TODAY()),"CURRENT","NO"))</x:f>
      </x:c>
      <x:c r="P73" s="114"/>
      <x:c r="Q73" s="115"/>
      <x:c r="R73" s="117"/>
    </x:row>
    <x:row r="74">
      <x:c r="A74" s="114"/>
      <x:c r="B74" s="115"/>
      <x:c r="C74" s="115"/>
      <x:c r="D74" s="115"/>
      <x:c r="E74" s="115"/>
      <x:c r="F74" s="134"/>
      <x:c r="G74" s="115"/>
      <x:c r="H74" s="115"/>
      <x:c r="I74" s="115"/>
      <x:c r="J74" s="115"/>
      <x:c r="K74" s="115"/>
      <x:c r="L74" s="115"/>
      <x:c r="M74" s="134"/>
      <x:c r="N74" s="158"/>
      <x:c r="O74" s="15" t="str">
        <x:f>IF(A74="","",IF(AND(K74="Approved",M74&lt;=TODAY(),N74&gt;=TODAY()),"CURRENT","NO"))</x:f>
      </x:c>
      <x:c r="P74" s="114"/>
      <x:c r="Q74" s="115"/>
      <x:c r="R74" s="117"/>
    </x:row>
    <x:row r="75">
      <x:c r="A75" s="114"/>
      <x:c r="B75" s="115"/>
      <x:c r="C75" s="115"/>
      <x:c r="D75" s="115"/>
      <x:c r="E75" s="115"/>
      <x:c r="F75" s="134"/>
      <x:c r="G75" s="115"/>
      <x:c r="H75" s="115"/>
      <x:c r="I75" s="115"/>
      <x:c r="J75" s="115"/>
      <x:c r="K75" s="115"/>
      <x:c r="L75" s="115"/>
      <x:c r="M75" s="134"/>
      <x:c r="N75" s="158"/>
      <x:c r="O75" s="15" t="str">
        <x:f>IF(A75="","",IF(AND(K75="Approved",M75&lt;=TODAY(),N75&gt;=TODAY()),"CURRENT","NO"))</x:f>
      </x:c>
      <x:c r="P75" s="114"/>
      <x:c r="Q75" s="115"/>
      <x:c r="R75" s="117"/>
    </x:row>
    <x:row r="76">
      <x:c r="A76" s="114"/>
      <x:c r="B76" s="115"/>
      <x:c r="C76" s="115"/>
      <x:c r="D76" s="115"/>
      <x:c r="E76" s="115"/>
      <x:c r="F76" s="134"/>
      <x:c r="G76" s="115"/>
      <x:c r="H76" s="115"/>
      <x:c r="I76" s="115"/>
      <x:c r="J76" s="115"/>
      <x:c r="K76" s="115"/>
      <x:c r="L76" s="115"/>
      <x:c r="M76" s="134"/>
      <x:c r="N76" s="158"/>
      <x:c r="O76" s="15" t="str">
        <x:f>IF(A76="","",IF(AND(K76="Approved",M76&lt;=TODAY(),N76&gt;=TODAY()),"CURRENT","NO"))</x:f>
      </x:c>
      <x:c r="P76" s="114"/>
      <x:c r="Q76" s="115"/>
      <x:c r="R76" s="117"/>
    </x:row>
    <x:row r="77">
      <x:c r="A77" s="114"/>
      <x:c r="B77" s="115"/>
      <x:c r="C77" s="115"/>
      <x:c r="D77" s="115"/>
      <x:c r="E77" s="115"/>
      <x:c r="F77" s="134"/>
      <x:c r="G77" s="115"/>
      <x:c r="H77" s="115"/>
      <x:c r="I77" s="115"/>
      <x:c r="J77" s="115"/>
      <x:c r="K77" s="115"/>
      <x:c r="L77" s="115"/>
      <x:c r="M77" s="134"/>
      <x:c r="N77" s="158"/>
      <x:c r="O77" s="15" t="str">
        <x:f>IF(A77="","",IF(AND(K77="Approved",M77&lt;=TODAY(),N77&gt;=TODAY()),"CURRENT","NO"))</x:f>
      </x:c>
      <x:c r="P77" s="114"/>
      <x:c r="Q77" s="115"/>
      <x:c r="R77" s="117"/>
    </x:row>
    <x:row r="78">
      <x:c r="A78" s="114"/>
      <x:c r="B78" s="115"/>
      <x:c r="C78" s="115"/>
      <x:c r="D78" s="115"/>
      <x:c r="E78" s="115"/>
      <x:c r="F78" s="134"/>
      <x:c r="G78" s="115"/>
      <x:c r="H78" s="115"/>
      <x:c r="I78" s="115"/>
      <x:c r="J78" s="115"/>
      <x:c r="K78" s="115"/>
      <x:c r="L78" s="115"/>
      <x:c r="M78" s="134"/>
      <x:c r="N78" s="158"/>
      <x:c r="O78" s="15" t="str">
        <x:f>IF(A78="","",IF(AND(K78="Approved",M78&lt;=TODAY(),N78&gt;=TODAY()),"CURRENT","NO"))</x:f>
      </x:c>
      <x:c r="P78" s="114"/>
      <x:c r="Q78" s="115"/>
      <x:c r="R78" s="117"/>
    </x:row>
    <x:row r="79">
      <x:c r="A79" s="114"/>
      <x:c r="B79" s="115"/>
      <x:c r="C79" s="115"/>
      <x:c r="D79" s="115"/>
      <x:c r="E79" s="115"/>
      <x:c r="F79" s="134"/>
      <x:c r="G79" s="115"/>
      <x:c r="H79" s="115"/>
      <x:c r="I79" s="115"/>
      <x:c r="J79" s="115"/>
      <x:c r="K79" s="115"/>
      <x:c r="L79" s="115"/>
      <x:c r="M79" s="134"/>
      <x:c r="N79" s="158"/>
      <x:c r="O79" s="15" t="str">
        <x:f>IF(A79="","",IF(AND(K79="Approved",M79&lt;=TODAY(),N79&gt;=TODAY()),"CURRENT","NO"))</x:f>
      </x:c>
      <x:c r="P79" s="114"/>
      <x:c r="Q79" s="115"/>
      <x:c r="R79" s="117"/>
    </x:row>
    <x:row r="80">
      <x:c r="A80" s="114"/>
      <x:c r="B80" s="115"/>
      <x:c r="C80" s="115"/>
      <x:c r="D80" s="115"/>
      <x:c r="E80" s="115"/>
      <x:c r="F80" s="134"/>
      <x:c r="G80" s="115"/>
      <x:c r="H80" s="115"/>
      <x:c r="I80" s="115"/>
      <x:c r="J80" s="115"/>
      <x:c r="K80" s="115"/>
      <x:c r="L80" s="115"/>
      <x:c r="M80" s="134"/>
      <x:c r="N80" s="158"/>
      <x:c r="O80" s="15" t="str">
        <x:f>IF(A80="","",IF(AND(K80="Approved",M80&lt;=TODAY(),N80&gt;=TODAY()),"CURRENT","NO"))</x:f>
      </x:c>
      <x:c r="P80" s="114"/>
      <x:c r="Q80" s="115"/>
      <x:c r="R80" s="117"/>
    </x:row>
    <x:row r="81">
      <x:c r="A81" s="114"/>
      <x:c r="B81" s="115"/>
      <x:c r="C81" s="115"/>
      <x:c r="D81" s="115"/>
      <x:c r="E81" s="115"/>
      <x:c r="F81" s="134"/>
      <x:c r="G81" s="115"/>
      <x:c r="H81" s="115"/>
      <x:c r="I81" s="115"/>
      <x:c r="J81" s="115"/>
      <x:c r="K81" s="115"/>
      <x:c r="L81" s="115"/>
      <x:c r="M81" s="134"/>
      <x:c r="N81" s="158"/>
      <x:c r="O81" s="15" t="str">
        <x:f>IF(A81="","",IF(AND(K81="Approved",M81&lt;=TODAY(),N81&gt;=TODAY()),"CURRENT","NO"))</x:f>
      </x:c>
      <x:c r="P81" s="114"/>
      <x:c r="Q81" s="115"/>
      <x:c r="R81" s="117"/>
    </x:row>
    <x:row r="82">
      <x:c r="A82" s="114"/>
      <x:c r="B82" s="115"/>
      <x:c r="C82" s="115"/>
      <x:c r="D82" s="115"/>
      <x:c r="E82" s="115"/>
      <x:c r="F82" s="134"/>
      <x:c r="G82" s="115"/>
      <x:c r="H82" s="115"/>
      <x:c r="I82" s="115"/>
      <x:c r="J82" s="115"/>
      <x:c r="K82" s="115"/>
      <x:c r="L82" s="115"/>
      <x:c r="M82" s="134"/>
      <x:c r="N82" s="158"/>
      <x:c r="O82" s="15" t="str">
        <x:f>IF(A82="","",IF(AND(K82="Approved",M82&lt;=TODAY(),N82&gt;=TODAY()),"CURRENT","NO"))</x:f>
      </x:c>
      <x:c r="P82" s="114"/>
      <x:c r="Q82" s="115"/>
      <x:c r="R82" s="117"/>
    </x:row>
    <x:row r="83">
      <x:c r="A83" s="114"/>
      <x:c r="B83" s="115"/>
      <x:c r="C83" s="115"/>
      <x:c r="D83" s="115"/>
      <x:c r="E83" s="115"/>
      <x:c r="F83" s="134"/>
      <x:c r="G83" s="115"/>
      <x:c r="H83" s="115"/>
      <x:c r="I83" s="115"/>
      <x:c r="J83" s="115"/>
      <x:c r="K83" s="115"/>
      <x:c r="L83" s="115"/>
      <x:c r="M83" s="134"/>
      <x:c r="N83" s="158"/>
      <x:c r="O83" s="15" t="str">
        <x:f>IF(A83="","",IF(AND(K83="Approved",M83&lt;=TODAY(),N83&gt;=TODAY()),"CURRENT","NO"))</x:f>
      </x:c>
      <x:c r="P83" s="114"/>
      <x:c r="Q83" s="115"/>
      <x:c r="R83" s="117"/>
    </x:row>
    <x:row r="84">
      <x:c r="A84" s="114"/>
      <x:c r="B84" s="115"/>
      <x:c r="C84" s="115"/>
      <x:c r="D84" s="115"/>
      <x:c r="E84" s="115"/>
      <x:c r="F84" s="134"/>
      <x:c r="G84" s="115"/>
      <x:c r="H84" s="115"/>
      <x:c r="I84" s="115"/>
      <x:c r="J84" s="115"/>
      <x:c r="K84" s="115"/>
      <x:c r="L84" s="115"/>
      <x:c r="M84" s="134"/>
      <x:c r="N84" s="158"/>
      <x:c r="O84" s="15" t="str">
        <x:f>IF(A84="","",IF(AND(K84="Approved",M84&lt;=TODAY(),N84&gt;=TODAY()),"CURRENT","NO"))</x:f>
      </x:c>
      <x:c r="P84" s="114"/>
      <x:c r="Q84" s="115"/>
      <x:c r="R84" s="117"/>
    </x:row>
    <x:row r="85">
      <x:c r="A85" s="114"/>
      <x:c r="B85" s="115"/>
      <x:c r="C85" s="115"/>
      <x:c r="D85" s="115"/>
      <x:c r="E85" s="115"/>
      <x:c r="F85" s="134"/>
      <x:c r="G85" s="115"/>
      <x:c r="H85" s="115"/>
      <x:c r="I85" s="115"/>
      <x:c r="J85" s="115"/>
      <x:c r="K85" s="115"/>
      <x:c r="L85" s="115"/>
      <x:c r="M85" s="134"/>
      <x:c r="N85" s="158"/>
      <x:c r="O85" s="15" t="str">
        <x:f>IF(A85="","",IF(AND(K85="Approved",M85&lt;=TODAY(),N85&gt;=TODAY()),"CURRENT","NO"))</x:f>
      </x:c>
      <x:c r="P85" s="114"/>
      <x:c r="Q85" s="115"/>
      <x:c r="R85" s="117"/>
    </x:row>
    <x:row r="86">
      <x:c r="A86" s="114"/>
      <x:c r="B86" s="115"/>
      <x:c r="C86" s="115"/>
      <x:c r="D86" s="115"/>
      <x:c r="E86" s="115"/>
      <x:c r="F86" s="134"/>
      <x:c r="G86" s="115"/>
      <x:c r="H86" s="115"/>
      <x:c r="I86" s="115"/>
      <x:c r="J86" s="115"/>
      <x:c r="K86" s="115"/>
      <x:c r="L86" s="115"/>
      <x:c r="M86" s="134"/>
      <x:c r="N86" s="158"/>
      <x:c r="O86" s="15" t="str">
        <x:f>IF(A86="","",IF(AND(K86="Approved",M86&lt;=TODAY(),N86&gt;=TODAY()),"CURRENT","NO"))</x:f>
      </x:c>
      <x:c r="P86" s="114"/>
      <x:c r="Q86" s="115"/>
      <x:c r="R86" s="117"/>
    </x:row>
    <x:row r="87">
      <x:c r="A87" s="114"/>
      <x:c r="B87" s="115"/>
      <x:c r="C87" s="115"/>
      <x:c r="D87" s="115"/>
      <x:c r="E87" s="115"/>
      <x:c r="F87" s="134"/>
      <x:c r="G87" s="115"/>
      <x:c r="H87" s="115"/>
      <x:c r="I87" s="115"/>
      <x:c r="J87" s="115"/>
      <x:c r="K87" s="115"/>
      <x:c r="L87" s="115"/>
      <x:c r="M87" s="134"/>
      <x:c r="N87" s="158"/>
      <x:c r="O87" s="15" t="str">
        <x:f>IF(A87="","",IF(AND(K87="Approved",M87&lt;=TODAY(),N87&gt;=TODAY()),"CURRENT","NO"))</x:f>
      </x:c>
      <x:c r="P87" s="114"/>
      <x:c r="Q87" s="115"/>
      <x:c r="R87" s="117"/>
    </x:row>
    <x:row r="88">
      <x:c r="A88" s="114"/>
      <x:c r="B88" s="115"/>
      <x:c r="C88" s="115"/>
      <x:c r="D88" s="115"/>
      <x:c r="E88" s="115"/>
      <x:c r="F88" s="134"/>
      <x:c r="G88" s="115"/>
      <x:c r="H88" s="115"/>
      <x:c r="I88" s="115"/>
      <x:c r="J88" s="115"/>
      <x:c r="K88" s="115"/>
      <x:c r="L88" s="115"/>
      <x:c r="M88" s="134"/>
      <x:c r="N88" s="158"/>
      <x:c r="O88" s="15" t="str">
        <x:f>IF(A88="","",IF(AND(K88="Approved",M88&lt;=TODAY(),N88&gt;=TODAY()),"CURRENT","NO"))</x:f>
      </x:c>
      <x:c r="P88" s="114"/>
      <x:c r="Q88" s="115"/>
      <x:c r="R88" s="117"/>
    </x:row>
    <x:row r="89">
      <x:c r="A89" s="114"/>
      <x:c r="B89" s="115"/>
      <x:c r="C89" s="115"/>
      <x:c r="D89" s="115"/>
      <x:c r="E89" s="115"/>
      <x:c r="F89" s="134"/>
      <x:c r="G89" s="115"/>
      <x:c r="H89" s="115"/>
      <x:c r="I89" s="115"/>
      <x:c r="J89" s="115"/>
      <x:c r="K89" s="115"/>
      <x:c r="L89" s="115"/>
      <x:c r="M89" s="134"/>
      <x:c r="N89" s="158"/>
      <x:c r="O89" s="15" t="str">
        <x:f>IF(A89="","",IF(AND(K89="Approved",M89&lt;=TODAY(),N89&gt;=TODAY()),"CURRENT","NO"))</x:f>
      </x:c>
      <x:c r="P89" s="114"/>
      <x:c r="Q89" s="115"/>
      <x:c r="R89" s="117"/>
    </x:row>
    <x:row r="90">
      <x:c r="A90" s="114"/>
      <x:c r="B90" s="115"/>
      <x:c r="C90" s="115"/>
      <x:c r="D90" s="115"/>
      <x:c r="E90" s="115"/>
      <x:c r="F90" s="134"/>
      <x:c r="G90" s="115"/>
      <x:c r="H90" s="115"/>
      <x:c r="I90" s="115"/>
      <x:c r="J90" s="115"/>
      <x:c r="K90" s="115"/>
      <x:c r="L90" s="115"/>
      <x:c r="M90" s="134"/>
      <x:c r="N90" s="158"/>
      <x:c r="O90" s="15" t="str">
        <x:f>IF(A90="","",IF(AND(K90="Approved",M90&lt;=TODAY(),N90&gt;=TODAY()),"CURRENT","NO"))</x:f>
      </x:c>
      <x:c r="P90" s="114"/>
      <x:c r="Q90" s="115"/>
      <x:c r="R90" s="117"/>
    </x:row>
    <x:row r="91">
      <x:c r="A91" s="114"/>
      <x:c r="B91" s="115"/>
      <x:c r="C91" s="115"/>
      <x:c r="D91" s="115"/>
      <x:c r="E91" s="115"/>
      <x:c r="F91" s="134"/>
      <x:c r="G91" s="115"/>
      <x:c r="H91" s="115"/>
      <x:c r="I91" s="115"/>
      <x:c r="J91" s="115"/>
      <x:c r="K91" s="115"/>
      <x:c r="L91" s="115"/>
      <x:c r="M91" s="134"/>
      <x:c r="N91" s="158"/>
      <x:c r="O91" s="15" t="str">
        <x:f>IF(A91="","",IF(AND(K91="Approved",M91&lt;=TODAY(),N91&gt;=TODAY()),"CURRENT","NO"))</x:f>
      </x:c>
      <x:c r="P91" s="114"/>
      <x:c r="Q91" s="115"/>
      <x:c r="R91" s="117"/>
    </x:row>
    <x:row r="92">
      <x:c r="A92" s="114"/>
      <x:c r="B92" s="115"/>
      <x:c r="C92" s="115"/>
      <x:c r="D92" s="115"/>
      <x:c r="E92" s="115"/>
      <x:c r="F92" s="134"/>
      <x:c r="G92" s="115"/>
      <x:c r="H92" s="115"/>
      <x:c r="I92" s="115"/>
      <x:c r="J92" s="115"/>
      <x:c r="K92" s="115"/>
      <x:c r="L92" s="115"/>
      <x:c r="M92" s="134"/>
      <x:c r="N92" s="158"/>
      <x:c r="O92" s="15" t="str">
        <x:f>IF(A92="","",IF(AND(K92="Approved",M92&lt;=TODAY(),N92&gt;=TODAY()),"CURRENT","NO"))</x:f>
      </x:c>
      <x:c r="P92" s="114"/>
      <x:c r="Q92" s="115"/>
      <x:c r="R92" s="117"/>
    </x:row>
    <x:row r="93">
      <x:c r="A93" s="114"/>
      <x:c r="B93" s="115"/>
      <x:c r="C93" s="115"/>
      <x:c r="D93" s="115"/>
      <x:c r="E93" s="115"/>
      <x:c r="F93" s="134"/>
      <x:c r="G93" s="115"/>
      <x:c r="H93" s="115"/>
      <x:c r="I93" s="115"/>
      <x:c r="J93" s="115"/>
      <x:c r="K93" s="115"/>
      <x:c r="L93" s="115"/>
      <x:c r="M93" s="134"/>
      <x:c r="N93" s="158"/>
      <x:c r="O93" s="15" t="str">
        <x:f>IF(A93="","",IF(AND(K93="Approved",M93&lt;=TODAY(),N93&gt;=TODAY()),"CURRENT","NO"))</x:f>
      </x:c>
      <x:c r="P93" s="114"/>
      <x:c r="Q93" s="115"/>
      <x:c r="R93" s="117"/>
    </x:row>
    <x:row r="94">
      <x:c r="A94" s="114"/>
      <x:c r="B94" s="115"/>
      <x:c r="C94" s="115"/>
      <x:c r="D94" s="115"/>
      <x:c r="E94" s="115"/>
      <x:c r="F94" s="134"/>
      <x:c r="G94" s="115"/>
      <x:c r="H94" s="115"/>
      <x:c r="I94" s="115"/>
      <x:c r="J94" s="115"/>
      <x:c r="K94" s="115"/>
      <x:c r="L94" s="115"/>
      <x:c r="M94" s="134"/>
      <x:c r="N94" s="158"/>
      <x:c r="O94" s="15" t="str">
        <x:f>IF(A94="","",IF(AND(K94="Approved",M94&lt;=TODAY(),N94&gt;=TODAY()),"CURRENT","NO"))</x:f>
      </x:c>
      <x:c r="P94" s="114"/>
      <x:c r="Q94" s="115"/>
      <x:c r="R94" s="117"/>
    </x:row>
    <x:row r="95">
      <x:c r="A95" s="114"/>
      <x:c r="B95" s="115"/>
      <x:c r="C95" s="115"/>
      <x:c r="D95" s="115"/>
      <x:c r="E95" s="115"/>
      <x:c r="F95" s="134"/>
      <x:c r="G95" s="115"/>
      <x:c r="H95" s="115"/>
      <x:c r="I95" s="115"/>
      <x:c r="J95" s="115"/>
      <x:c r="K95" s="115"/>
      <x:c r="L95" s="115"/>
      <x:c r="M95" s="134"/>
      <x:c r="N95" s="158"/>
      <x:c r="O95" s="15" t="str">
        <x:f>IF(A95="","",IF(AND(K95="Approved",M95&lt;=TODAY(),N95&gt;=TODAY()),"CURRENT","NO"))</x:f>
      </x:c>
      <x:c r="P95" s="114"/>
      <x:c r="Q95" s="115"/>
      <x:c r="R95" s="117"/>
    </x:row>
    <x:row r="96">
      <x:c r="A96" s="114"/>
      <x:c r="B96" s="115"/>
      <x:c r="C96" s="115"/>
      <x:c r="D96" s="115"/>
      <x:c r="E96" s="115"/>
      <x:c r="F96" s="134"/>
      <x:c r="G96" s="115"/>
      <x:c r="H96" s="115"/>
      <x:c r="I96" s="115"/>
      <x:c r="J96" s="115"/>
      <x:c r="K96" s="115"/>
      <x:c r="L96" s="115"/>
      <x:c r="M96" s="134"/>
      <x:c r="N96" s="158"/>
      <x:c r="O96" s="15" t="str">
        <x:f>IF(A96="","",IF(AND(K96="Approved",M96&lt;=TODAY(),N96&gt;=TODAY()),"CURRENT","NO"))</x:f>
      </x:c>
      <x:c r="P96" s="114"/>
      <x:c r="Q96" s="115"/>
      <x:c r="R96" s="117"/>
    </x:row>
    <x:row r="97">
      <x:c r="A97" s="114"/>
      <x:c r="B97" s="115"/>
      <x:c r="C97" s="115"/>
      <x:c r="D97" s="115"/>
      <x:c r="E97" s="115"/>
      <x:c r="F97" s="134"/>
      <x:c r="G97" s="115"/>
      <x:c r="H97" s="115"/>
      <x:c r="I97" s="115"/>
      <x:c r="J97" s="115"/>
      <x:c r="K97" s="115"/>
      <x:c r="L97" s="115"/>
      <x:c r="M97" s="134"/>
      <x:c r="N97" s="158"/>
      <x:c r="O97" s="15" t="str">
        <x:f>IF(A97="","",IF(AND(K97="Approved",M97&lt;=TODAY(),N97&gt;=TODAY()),"CURRENT","NO"))</x:f>
      </x:c>
      <x:c r="P97" s="114"/>
      <x:c r="Q97" s="115"/>
      <x:c r="R97" s="117"/>
    </x:row>
    <x:row r="98">
      <x:c r="A98" s="114"/>
      <x:c r="B98" s="115"/>
      <x:c r="C98" s="115"/>
      <x:c r="D98" s="115"/>
      <x:c r="E98" s="115"/>
      <x:c r="F98" s="134"/>
      <x:c r="G98" s="115"/>
      <x:c r="H98" s="115"/>
      <x:c r="I98" s="115"/>
      <x:c r="J98" s="115"/>
      <x:c r="K98" s="115"/>
      <x:c r="L98" s="115"/>
      <x:c r="M98" s="134"/>
      <x:c r="N98" s="158"/>
      <x:c r="O98" s="15" t="str">
        <x:f>IF(A98="","",IF(AND(K98="Approved",M98&lt;=TODAY(),N98&gt;=TODAY()),"CURRENT","NO"))</x:f>
      </x:c>
      <x:c r="P98" s="114"/>
      <x:c r="Q98" s="115"/>
      <x:c r="R98" s="117"/>
    </x:row>
    <x:row r="99">
      <x:c r="A99" s="114"/>
      <x:c r="B99" s="115"/>
      <x:c r="C99" s="115"/>
      <x:c r="D99" s="115"/>
      <x:c r="E99" s="115"/>
      <x:c r="F99" s="134"/>
      <x:c r="G99" s="115"/>
      <x:c r="H99" s="115"/>
      <x:c r="I99" s="115"/>
      <x:c r="J99" s="115"/>
      <x:c r="K99" s="115"/>
      <x:c r="L99" s="115"/>
      <x:c r="M99" s="134"/>
      <x:c r="N99" s="158"/>
      <x:c r="O99" s="15" t="str">
        <x:f>IF(A99="","",IF(AND(K99="Approved",M99&lt;=TODAY(),N99&gt;=TODAY()),"CURRENT","NO"))</x:f>
      </x:c>
      <x:c r="P99" s="114"/>
      <x:c r="Q99" s="115"/>
      <x:c r="R99" s="117"/>
    </x:row>
    <x:row r="100">
      <x:c r="A100" s="114"/>
      <x:c r="B100" s="115"/>
      <x:c r="C100" s="115"/>
      <x:c r="D100" s="115"/>
      <x:c r="E100" s="115"/>
      <x:c r="F100" s="134"/>
      <x:c r="G100" s="115"/>
      <x:c r="H100" s="115"/>
      <x:c r="I100" s="115"/>
      <x:c r="J100" s="115"/>
      <x:c r="K100" s="115"/>
      <x:c r="L100" s="115"/>
      <x:c r="M100" s="134"/>
      <x:c r="N100" s="158"/>
      <x:c r="O100" s="15" t="str">
        <x:f>IF(A100="","",IF(AND(K100="Approved",M100&lt;=TODAY(),N100&gt;=TODAY()),"CURRENT","NO"))</x:f>
      </x:c>
      <x:c r="P100" s="114"/>
      <x:c r="Q100" s="115"/>
      <x:c r="R100" s="117"/>
    </x:row>
    <x:row r="101">
      <x:c r="A101" s="114"/>
      <x:c r="B101" s="115"/>
      <x:c r="C101" s="115"/>
      <x:c r="D101" s="115"/>
      <x:c r="E101" s="115"/>
      <x:c r="F101" s="134"/>
      <x:c r="G101" s="115"/>
      <x:c r="H101" s="115"/>
      <x:c r="I101" s="115"/>
      <x:c r="J101" s="115"/>
      <x:c r="K101" s="115"/>
      <x:c r="L101" s="115"/>
      <x:c r="M101" s="134"/>
      <x:c r="N101" s="158"/>
      <x:c r="O101" s="15" t="str">
        <x:f>IF(A101="","",IF(AND(K101="Approved",M101&lt;=TODAY(),N101&gt;=TODAY()),"CURRENT","NO"))</x:f>
      </x:c>
      <x:c r="P101" s="114"/>
      <x:c r="Q101" s="115"/>
      <x:c r="R101" s="117"/>
    </x:row>
    <x:row r="102">
      <x:c r="A102" s="114"/>
      <x:c r="B102" s="115"/>
      <x:c r="C102" s="115"/>
      <x:c r="D102" s="115"/>
      <x:c r="E102" s="115"/>
      <x:c r="F102" s="134"/>
      <x:c r="G102" s="115"/>
      <x:c r="H102" s="115"/>
      <x:c r="I102" s="115"/>
      <x:c r="J102" s="115"/>
      <x:c r="K102" s="115"/>
      <x:c r="L102" s="115"/>
      <x:c r="M102" s="134"/>
      <x:c r="N102" s="158"/>
      <x:c r="O102" s="15" t="str">
        <x:f>IF(A102="","",IF(AND(K102="Approved",M102&lt;=TODAY(),N102&gt;=TODAY()),"CURRENT","NO"))</x:f>
      </x:c>
      <x:c r="P102" s="114"/>
      <x:c r="Q102" s="115"/>
      <x:c r="R102" s="117"/>
    </x:row>
    <x:row r="103">
      <x:c r="A103" s="114"/>
      <x:c r="B103" s="115"/>
      <x:c r="C103" s="115"/>
      <x:c r="D103" s="115"/>
      <x:c r="E103" s="115"/>
      <x:c r="F103" s="134"/>
      <x:c r="G103" s="115"/>
      <x:c r="H103" s="115"/>
      <x:c r="I103" s="115"/>
      <x:c r="J103" s="115"/>
      <x:c r="K103" s="115"/>
      <x:c r="L103" s="115"/>
      <x:c r="M103" s="134"/>
      <x:c r="N103" s="158"/>
      <x:c r="O103" s="15" t="str">
        <x:f>IF(A103="","",IF(AND(K103="Approved",M103&lt;=TODAY(),N103&gt;=TODAY()),"CURRENT","NO"))</x:f>
      </x:c>
      <x:c r="P103" s="114"/>
      <x:c r="Q103" s="115"/>
      <x:c r="R103" s="117"/>
    </x:row>
    <x:row r="104">
      <x:c r="A104" s="114"/>
      <x:c r="B104" s="115"/>
      <x:c r="C104" s="115"/>
      <x:c r="D104" s="115"/>
      <x:c r="E104" s="115"/>
      <x:c r="F104" s="134"/>
      <x:c r="G104" s="115"/>
      <x:c r="H104" s="115"/>
      <x:c r="I104" s="115"/>
      <x:c r="J104" s="115"/>
      <x:c r="K104" s="115"/>
      <x:c r="L104" s="115"/>
      <x:c r="M104" s="134"/>
      <x:c r="N104" s="158"/>
      <x:c r="O104" s="15" t="str">
        <x:f>IF(A104="","",IF(AND(K104="Approved",M104&lt;=TODAY(),N104&gt;=TODAY()),"CURRENT","NO"))</x:f>
      </x:c>
      <x:c r="P104" s="114"/>
      <x:c r="Q104" s="115"/>
      <x:c r="R104" s="117"/>
    </x:row>
    <x:row r="105">
      <x:c r="A105" s="114"/>
      <x:c r="B105" s="115"/>
      <x:c r="C105" s="115"/>
      <x:c r="D105" s="115"/>
      <x:c r="E105" s="115"/>
      <x:c r="F105" s="134"/>
      <x:c r="G105" s="115"/>
      <x:c r="H105" s="115"/>
      <x:c r="I105" s="115"/>
      <x:c r="J105" s="115"/>
      <x:c r="K105" s="115"/>
      <x:c r="L105" s="115"/>
      <x:c r="M105" s="134"/>
      <x:c r="N105" s="158"/>
      <x:c r="O105" s="15" t="str">
        <x:f>IF(A105="","",IF(AND(K105="Approved",M105&lt;=TODAY(),N105&gt;=TODAY()),"CURRENT","NO"))</x:f>
      </x:c>
      <x:c r="P105" s="114"/>
      <x:c r="Q105" s="115"/>
      <x:c r="R105" s="117"/>
    </x:row>
    <x:row r="106">
      <x:c r="A106" s="114"/>
      <x:c r="B106" s="115"/>
      <x:c r="C106" s="115"/>
      <x:c r="D106" s="115"/>
      <x:c r="E106" s="115"/>
      <x:c r="F106" s="134"/>
      <x:c r="G106" s="115"/>
      <x:c r="H106" s="115"/>
      <x:c r="I106" s="115"/>
      <x:c r="J106" s="115"/>
      <x:c r="K106" s="115"/>
      <x:c r="L106" s="115"/>
      <x:c r="M106" s="134"/>
      <x:c r="N106" s="158"/>
      <x:c r="O106" s="15" t="str">
        <x:f>IF(A106="","",IF(AND(K106="Approved",M106&lt;=TODAY(),N106&gt;=TODAY()),"CURRENT","NO"))</x:f>
      </x:c>
      <x:c r="P106" s="114"/>
      <x:c r="Q106" s="115"/>
      <x:c r="R106" s="117"/>
    </x:row>
    <x:row r="107">
      <x:c r="A107" s="114"/>
      <x:c r="B107" s="115"/>
      <x:c r="C107" s="115"/>
      <x:c r="D107" s="115"/>
      <x:c r="E107" s="115"/>
      <x:c r="F107" s="134"/>
      <x:c r="G107" s="115"/>
      <x:c r="H107" s="115"/>
      <x:c r="I107" s="115"/>
      <x:c r="J107" s="115"/>
      <x:c r="K107" s="115"/>
      <x:c r="L107" s="115"/>
      <x:c r="M107" s="134"/>
      <x:c r="N107" s="158"/>
      <x:c r="O107" s="15" t="str">
        <x:f>IF(A107="","",IF(AND(K107="Approved",M107&lt;=TODAY(),N107&gt;=TODAY()),"CURRENT","NO"))</x:f>
      </x:c>
      <x:c r="P107" s="114"/>
      <x:c r="Q107" s="115"/>
      <x:c r="R107" s="117"/>
    </x:row>
    <x:row r="108">
      <x:c r="A108" s="114"/>
      <x:c r="B108" s="115"/>
      <x:c r="C108" s="115"/>
      <x:c r="D108" s="115"/>
      <x:c r="E108" s="115"/>
      <x:c r="F108" s="134"/>
      <x:c r="G108" s="115"/>
      <x:c r="H108" s="115"/>
      <x:c r="I108" s="115"/>
      <x:c r="J108" s="115"/>
      <x:c r="K108" s="115"/>
      <x:c r="L108" s="115"/>
      <x:c r="M108" s="134"/>
      <x:c r="N108" s="158"/>
      <x:c r="O108" s="15" t="str">
        <x:f>IF(A108="","",IF(AND(K108="Approved",M108&lt;=TODAY(),N108&gt;=TODAY()),"CURRENT","NO"))</x:f>
      </x:c>
      <x:c r="P108" s="114"/>
      <x:c r="Q108" s="115"/>
      <x:c r="R108" s="117"/>
    </x:row>
    <x:row r="109">
      <x:c r="A109" s="114"/>
      <x:c r="B109" s="115"/>
      <x:c r="C109" s="115"/>
      <x:c r="D109" s="115"/>
      <x:c r="E109" s="115"/>
      <x:c r="F109" s="134"/>
      <x:c r="G109" s="115"/>
      <x:c r="H109" s="115"/>
      <x:c r="I109" s="115"/>
      <x:c r="J109" s="115"/>
      <x:c r="K109" s="115"/>
      <x:c r="L109" s="115"/>
      <x:c r="M109" s="134"/>
      <x:c r="N109" s="158"/>
      <x:c r="O109" s="15" t="str">
        <x:f>IF(A109="","",IF(AND(K109="Approved",M109&lt;=TODAY(),N109&gt;=TODAY()),"CURRENT","NO"))</x:f>
      </x:c>
      <x:c r="P109" s="114"/>
      <x:c r="Q109" s="115"/>
      <x:c r="R109" s="117"/>
    </x:row>
    <x:row r="110">
      <x:c r="A110" s="114"/>
      <x:c r="B110" s="115"/>
      <x:c r="C110" s="115"/>
      <x:c r="D110" s="115"/>
      <x:c r="E110" s="115"/>
      <x:c r="F110" s="134"/>
      <x:c r="G110" s="115"/>
      <x:c r="H110" s="115"/>
      <x:c r="I110" s="115"/>
      <x:c r="J110" s="115"/>
      <x:c r="K110" s="115"/>
      <x:c r="L110" s="115"/>
      <x:c r="M110" s="134"/>
      <x:c r="N110" s="158"/>
      <x:c r="O110" s="15" t="str">
        <x:f>IF(A110="","",IF(AND(K110="Approved",M110&lt;=TODAY(),N110&gt;=TODAY()),"CURRENT","NO"))</x:f>
      </x:c>
      <x:c r="P110" s="114"/>
      <x:c r="Q110" s="115"/>
      <x:c r="R110" s="117"/>
    </x:row>
    <x:row r="111">
      <x:c r="A111" s="114"/>
      <x:c r="B111" s="115"/>
      <x:c r="C111" s="115"/>
      <x:c r="D111" s="115"/>
      <x:c r="E111" s="115"/>
      <x:c r="F111" s="134"/>
      <x:c r="G111" s="115"/>
      <x:c r="H111" s="115"/>
      <x:c r="I111" s="115"/>
      <x:c r="J111" s="115"/>
      <x:c r="K111" s="115"/>
      <x:c r="L111" s="115"/>
      <x:c r="M111" s="134"/>
      <x:c r="N111" s="158"/>
      <x:c r="O111" s="15" t="str">
        <x:f>IF(A111="","",IF(AND(K111="Approved",M111&lt;=TODAY(),N111&gt;=TODAY()),"CURRENT","NO"))</x:f>
      </x:c>
      <x:c r="P111" s="114"/>
      <x:c r="Q111" s="115"/>
      <x:c r="R111" s="117"/>
    </x:row>
    <x:row r="112">
      <x:c r="A112" s="114"/>
      <x:c r="B112" s="115"/>
      <x:c r="C112" s="115"/>
      <x:c r="D112" s="115"/>
      <x:c r="E112" s="115"/>
      <x:c r="F112" s="134"/>
      <x:c r="G112" s="115"/>
      <x:c r="H112" s="115"/>
      <x:c r="I112" s="115"/>
      <x:c r="J112" s="115"/>
      <x:c r="K112" s="115"/>
      <x:c r="L112" s="115"/>
      <x:c r="M112" s="134"/>
      <x:c r="N112" s="158"/>
      <x:c r="O112" s="15" t="str">
        <x:f>IF(A112="","",IF(AND(K112="Approved",M112&lt;=TODAY(),N112&gt;=TODAY()),"CURRENT","NO"))</x:f>
      </x:c>
      <x:c r="P112" s="114"/>
      <x:c r="Q112" s="115"/>
      <x:c r="R112" s="117"/>
    </x:row>
    <x:row r="113">
      <x:c r="A113" s="114"/>
      <x:c r="B113" s="115"/>
      <x:c r="C113" s="115"/>
      <x:c r="D113" s="115"/>
      <x:c r="E113" s="115"/>
      <x:c r="F113" s="134"/>
      <x:c r="G113" s="115"/>
      <x:c r="H113" s="115"/>
      <x:c r="I113" s="115"/>
      <x:c r="J113" s="115"/>
      <x:c r="K113" s="115"/>
      <x:c r="L113" s="115"/>
      <x:c r="M113" s="134"/>
      <x:c r="N113" s="158"/>
      <x:c r="O113" s="15" t="str">
        <x:f>IF(A113="","",IF(AND(K113="Approved",M113&lt;=TODAY(),N113&gt;=TODAY()),"CURRENT","NO"))</x:f>
      </x:c>
      <x:c r="P113" s="114"/>
      <x:c r="Q113" s="115"/>
      <x:c r="R113" s="117"/>
    </x:row>
    <x:row r="114">
      <x:c r="A114" s="114"/>
      <x:c r="B114" s="115"/>
      <x:c r="C114" s="115"/>
      <x:c r="D114" s="115"/>
      <x:c r="E114" s="115"/>
      <x:c r="F114" s="134"/>
      <x:c r="G114" s="115"/>
      <x:c r="H114" s="115"/>
      <x:c r="I114" s="115"/>
      <x:c r="J114" s="115"/>
      <x:c r="K114" s="115"/>
      <x:c r="L114" s="115"/>
      <x:c r="M114" s="134"/>
      <x:c r="N114" s="158"/>
      <x:c r="O114" s="15" t="str">
        <x:f>IF(A114="","",IF(AND(K114="Approved",M114&lt;=TODAY(),N114&gt;=TODAY()),"CURRENT","NO"))</x:f>
      </x:c>
      <x:c r="P114" s="114"/>
      <x:c r="Q114" s="115"/>
      <x:c r="R114" s="117"/>
    </x:row>
    <x:row r="115">
      <x:c r="A115" s="114"/>
      <x:c r="B115" s="115"/>
      <x:c r="C115" s="115"/>
      <x:c r="D115" s="115"/>
      <x:c r="E115" s="115"/>
      <x:c r="F115" s="134"/>
      <x:c r="G115" s="115"/>
      <x:c r="H115" s="115"/>
      <x:c r="I115" s="115"/>
      <x:c r="J115" s="115"/>
      <x:c r="K115" s="115"/>
      <x:c r="L115" s="115"/>
      <x:c r="M115" s="134"/>
      <x:c r="N115" s="158"/>
      <x:c r="O115" s="15" t="str">
        <x:f>IF(A115="","",IF(AND(K115="Approved",M115&lt;=TODAY(),N115&gt;=TODAY()),"CURRENT","NO"))</x:f>
      </x:c>
      <x:c r="P115" s="114"/>
      <x:c r="Q115" s="115"/>
      <x:c r="R115" s="117"/>
    </x:row>
    <x:row r="116">
      <x:c r="A116" s="114"/>
      <x:c r="B116" s="115"/>
      <x:c r="C116" s="115"/>
      <x:c r="D116" s="115"/>
      <x:c r="E116" s="115"/>
      <x:c r="F116" s="134"/>
      <x:c r="G116" s="115"/>
      <x:c r="H116" s="115"/>
      <x:c r="I116" s="115"/>
      <x:c r="J116" s="115"/>
      <x:c r="K116" s="115"/>
      <x:c r="L116" s="115"/>
      <x:c r="M116" s="134"/>
      <x:c r="N116" s="158"/>
      <x:c r="O116" s="15" t="str">
        <x:f>IF(A116="","",IF(AND(K116="Approved",M116&lt;=TODAY(),N116&gt;=TODAY()),"CURRENT","NO"))</x:f>
      </x:c>
      <x:c r="P116" s="114"/>
      <x:c r="Q116" s="115"/>
      <x:c r="R116" s="117"/>
    </x:row>
    <x:row r="117">
      <x:c r="A117" s="114"/>
      <x:c r="B117" s="115"/>
      <x:c r="C117" s="115"/>
      <x:c r="D117" s="115"/>
      <x:c r="E117" s="115"/>
      <x:c r="F117" s="134"/>
      <x:c r="G117" s="115"/>
      <x:c r="H117" s="115"/>
      <x:c r="I117" s="115"/>
      <x:c r="J117" s="115"/>
      <x:c r="K117" s="115"/>
      <x:c r="L117" s="115"/>
      <x:c r="M117" s="134"/>
      <x:c r="N117" s="158"/>
      <x:c r="O117" s="15" t="str">
        <x:f>IF(A117="","",IF(AND(K117="Approved",M117&lt;=TODAY(),N117&gt;=TODAY()),"CURRENT","NO"))</x:f>
      </x:c>
      <x:c r="P117" s="114"/>
      <x:c r="Q117" s="115"/>
      <x:c r="R117" s="117"/>
    </x:row>
    <x:row r="118">
      <x:c r="A118" s="114"/>
      <x:c r="B118" s="115"/>
      <x:c r="C118" s="115"/>
      <x:c r="D118" s="115"/>
      <x:c r="E118" s="115"/>
      <x:c r="F118" s="134"/>
      <x:c r="G118" s="115"/>
      <x:c r="H118" s="115"/>
      <x:c r="I118" s="115"/>
      <x:c r="J118" s="115"/>
      <x:c r="K118" s="115"/>
      <x:c r="L118" s="115"/>
      <x:c r="M118" s="134"/>
      <x:c r="N118" s="158"/>
      <x:c r="O118" s="15" t="str">
        <x:f>IF(A118="","",IF(AND(K118="Approved",M118&lt;=TODAY(),N118&gt;=TODAY()),"CURRENT","NO"))</x:f>
      </x:c>
      <x:c r="P118" s="114"/>
      <x:c r="Q118" s="115"/>
      <x:c r="R118" s="117"/>
    </x:row>
    <x:row r="119">
      <x:c r="A119" s="114"/>
      <x:c r="B119" s="115"/>
      <x:c r="C119" s="115"/>
      <x:c r="D119" s="115"/>
      <x:c r="E119" s="115"/>
      <x:c r="F119" s="134"/>
      <x:c r="G119" s="115"/>
      <x:c r="H119" s="115"/>
      <x:c r="I119" s="115"/>
      <x:c r="J119" s="115"/>
      <x:c r="K119" s="115"/>
      <x:c r="L119" s="115"/>
      <x:c r="M119" s="134"/>
      <x:c r="N119" s="158"/>
      <x:c r="O119" s="15" t="str">
        <x:f>IF(A119="","",IF(AND(K119="Approved",M119&lt;=TODAY(),N119&gt;=TODAY()),"CURRENT","NO"))</x:f>
      </x:c>
      <x:c r="P119" s="114"/>
      <x:c r="Q119" s="115"/>
      <x:c r="R119" s="117"/>
    </x:row>
    <x:row r="120">
      <x:c r="A120" s="114"/>
      <x:c r="B120" s="115"/>
      <x:c r="C120" s="115"/>
      <x:c r="D120" s="115"/>
      <x:c r="E120" s="115"/>
      <x:c r="F120" s="134"/>
      <x:c r="G120" s="115"/>
      <x:c r="H120" s="115"/>
      <x:c r="I120" s="115"/>
      <x:c r="J120" s="115"/>
      <x:c r="K120" s="115"/>
      <x:c r="L120" s="115"/>
      <x:c r="M120" s="134"/>
      <x:c r="N120" s="158"/>
      <x:c r="O120" s="15" t="str">
        <x:f>IF(A120="","",IF(AND(K120="Approved",M120&lt;=TODAY(),N120&gt;=TODAY()),"CURRENT","NO"))</x:f>
      </x:c>
      <x:c r="P120" s="114"/>
      <x:c r="Q120" s="115"/>
      <x:c r="R120" s="117"/>
    </x:row>
    <x:row r="121">
      <x:c r="A121" s="114"/>
      <x:c r="B121" s="115"/>
      <x:c r="C121" s="115"/>
      <x:c r="D121" s="115"/>
      <x:c r="E121" s="115"/>
      <x:c r="F121" s="134"/>
      <x:c r="G121" s="115"/>
      <x:c r="H121" s="115"/>
      <x:c r="I121" s="115"/>
      <x:c r="J121" s="115"/>
      <x:c r="K121" s="115"/>
      <x:c r="L121" s="115"/>
      <x:c r="M121" s="134"/>
      <x:c r="N121" s="158"/>
      <x:c r="O121" s="15" t="str">
        <x:f>IF(A121="","",IF(AND(K121="Approved",M121&lt;=TODAY(),N121&gt;=TODAY()),"CURRENT","NO"))</x:f>
      </x:c>
      <x:c r="P121" s="114"/>
      <x:c r="Q121" s="115"/>
      <x:c r="R121" s="117"/>
    </x:row>
    <x:row r="122">
      <x:c r="A122" s="114"/>
      <x:c r="B122" s="115"/>
      <x:c r="C122" s="115"/>
      <x:c r="D122" s="115"/>
      <x:c r="E122" s="115"/>
      <x:c r="F122" s="134"/>
      <x:c r="G122" s="115"/>
      <x:c r="H122" s="115"/>
      <x:c r="I122" s="115"/>
      <x:c r="J122" s="115"/>
      <x:c r="K122" s="115"/>
      <x:c r="L122" s="115"/>
      <x:c r="M122" s="134"/>
      <x:c r="N122" s="158"/>
      <x:c r="O122" s="15" t="str">
        <x:f>IF(A122="","",IF(AND(K122="Approved",M122&lt;=TODAY(),N122&gt;=TODAY()),"CURRENT","NO"))</x:f>
      </x:c>
      <x:c r="P122" s="114"/>
      <x:c r="Q122" s="115"/>
      <x:c r="R122" s="117"/>
    </x:row>
    <x:row r="123">
      <x:c r="A123" s="114"/>
      <x:c r="B123" s="115"/>
      <x:c r="C123" s="115"/>
      <x:c r="D123" s="115"/>
      <x:c r="E123" s="115"/>
      <x:c r="F123" s="134"/>
      <x:c r="G123" s="115"/>
      <x:c r="H123" s="115"/>
      <x:c r="I123" s="115"/>
      <x:c r="J123" s="115"/>
      <x:c r="K123" s="115"/>
      <x:c r="L123" s="115"/>
      <x:c r="M123" s="134"/>
      <x:c r="N123" s="158"/>
      <x:c r="O123" s="15" t="str">
        <x:f>IF(A123="","",IF(AND(K123="Approved",M123&lt;=TODAY(),N123&gt;=TODAY()),"CURRENT","NO"))</x:f>
      </x:c>
      <x:c r="P123" s="114"/>
      <x:c r="Q123" s="115"/>
      <x:c r="R123" s="117"/>
    </x:row>
    <x:row r="124">
      <x:c r="A124" s="114"/>
      <x:c r="B124" s="115"/>
      <x:c r="C124" s="115"/>
      <x:c r="D124" s="115"/>
      <x:c r="E124" s="115"/>
      <x:c r="F124" s="134"/>
      <x:c r="G124" s="115"/>
      <x:c r="H124" s="115"/>
      <x:c r="I124" s="115"/>
      <x:c r="J124" s="115"/>
      <x:c r="K124" s="115"/>
      <x:c r="L124" s="115"/>
      <x:c r="M124" s="134"/>
      <x:c r="N124" s="158"/>
      <x:c r="O124" s="15" t="str">
        <x:f>IF(A124="","",IF(AND(K124="Approved",M124&lt;=TODAY(),N124&gt;=TODAY()),"CURRENT","NO"))</x:f>
      </x:c>
      <x:c r="P124" s="114"/>
      <x:c r="Q124" s="115"/>
      <x:c r="R124" s="117"/>
    </x:row>
    <x:row r="125">
      <x:c r="A125" s="114"/>
      <x:c r="B125" s="115"/>
      <x:c r="C125" s="115"/>
      <x:c r="D125" s="115"/>
      <x:c r="E125" s="115"/>
      <x:c r="F125" s="134"/>
      <x:c r="G125" s="115"/>
      <x:c r="H125" s="115"/>
      <x:c r="I125" s="115"/>
      <x:c r="J125" s="115"/>
      <x:c r="K125" s="115"/>
      <x:c r="L125" s="115"/>
      <x:c r="M125" s="134"/>
      <x:c r="N125" s="158"/>
      <x:c r="O125" s="15" t="str">
        <x:f>IF(A125="","",IF(AND(K125="Approved",M125&lt;=TODAY(),N125&gt;=TODAY()),"CURRENT","NO"))</x:f>
      </x:c>
      <x:c r="P125" s="114"/>
      <x:c r="Q125" s="115"/>
      <x:c r="R125" s="117"/>
    </x:row>
    <x:row r="126">
      <x:c r="A126" s="114"/>
      <x:c r="B126" s="115"/>
      <x:c r="C126" s="115"/>
      <x:c r="D126" s="115"/>
      <x:c r="E126" s="115"/>
      <x:c r="F126" s="134"/>
      <x:c r="G126" s="115"/>
      <x:c r="H126" s="115"/>
      <x:c r="I126" s="115"/>
      <x:c r="J126" s="115"/>
      <x:c r="K126" s="115"/>
      <x:c r="L126" s="115"/>
      <x:c r="M126" s="134"/>
      <x:c r="N126" s="158"/>
      <x:c r="O126" s="15" t="str">
        <x:f>IF(A126="","",IF(AND(K126="Approved",M126&lt;=TODAY(),N126&gt;=TODAY()),"CURRENT","NO"))</x:f>
      </x:c>
      <x:c r="P126" s="114"/>
      <x:c r="Q126" s="115"/>
      <x:c r="R126" s="117"/>
    </x:row>
    <x:row r="127">
      <x:c r="A127" s="114"/>
      <x:c r="B127" s="115"/>
      <x:c r="C127" s="115"/>
      <x:c r="D127" s="115"/>
      <x:c r="E127" s="115"/>
      <x:c r="F127" s="134"/>
      <x:c r="G127" s="115"/>
      <x:c r="H127" s="115"/>
      <x:c r="I127" s="115"/>
      <x:c r="J127" s="115"/>
      <x:c r="K127" s="115"/>
      <x:c r="L127" s="115"/>
      <x:c r="M127" s="134"/>
      <x:c r="N127" s="158"/>
      <x:c r="O127" s="15" t="str">
        <x:f>IF(A127="","",IF(AND(K127="Approved",M127&lt;=TODAY(),N127&gt;=TODAY()),"CURRENT","NO"))</x:f>
      </x:c>
      <x:c r="P127" s="114"/>
      <x:c r="Q127" s="115"/>
      <x:c r="R127" s="117"/>
    </x:row>
    <x:row r="128">
      <x:c r="A128" s="114"/>
      <x:c r="B128" s="115"/>
      <x:c r="C128" s="115"/>
      <x:c r="D128" s="115"/>
      <x:c r="E128" s="115"/>
      <x:c r="F128" s="134"/>
      <x:c r="G128" s="115"/>
      <x:c r="H128" s="115"/>
      <x:c r="I128" s="115"/>
      <x:c r="J128" s="115"/>
      <x:c r="K128" s="115"/>
      <x:c r="L128" s="115"/>
      <x:c r="M128" s="134"/>
      <x:c r="N128" s="158"/>
      <x:c r="O128" s="15" t="str">
        <x:f>IF(A128="","",IF(AND(K128="Approved",M128&lt;=TODAY(),N128&gt;=TODAY()),"CURRENT","NO"))</x:f>
      </x:c>
      <x:c r="P128" s="114"/>
      <x:c r="Q128" s="115"/>
      <x:c r="R128" s="117"/>
    </x:row>
    <x:row r="129">
      <x:c r="A129" s="114"/>
      <x:c r="B129" s="115"/>
      <x:c r="C129" s="115"/>
      <x:c r="D129" s="115"/>
      <x:c r="E129" s="115"/>
      <x:c r="F129" s="134"/>
      <x:c r="G129" s="115"/>
      <x:c r="H129" s="115"/>
      <x:c r="I129" s="115"/>
      <x:c r="J129" s="115"/>
      <x:c r="K129" s="115"/>
      <x:c r="L129" s="115"/>
      <x:c r="M129" s="134"/>
      <x:c r="N129" s="158"/>
      <x:c r="O129" s="15" t="str">
        <x:f>IF(A129="","",IF(AND(K129="Approved",M129&lt;=TODAY(),N129&gt;=TODAY()),"CURRENT","NO"))</x:f>
      </x:c>
      <x:c r="P129" s="114"/>
      <x:c r="Q129" s="115"/>
      <x:c r="R129" s="117"/>
    </x:row>
    <x:row r="130">
      <x:c r="A130" s="114"/>
      <x:c r="B130" s="115"/>
      <x:c r="C130" s="115"/>
      <x:c r="D130" s="115"/>
      <x:c r="E130" s="115"/>
      <x:c r="F130" s="134"/>
      <x:c r="G130" s="115"/>
      <x:c r="H130" s="115"/>
      <x:c r="I130" s="115"/>
      <x:c r="J130" s="115"/>
      <x:c r="K130" s="115"/>
      <x:c r="L130" s="115"/>
      <x:c r="M130" s="134"/>
      <x:c r="N130" s="158"/>
      <x:c r="O130" s="15" t="str">
        <x:f>IF(A130="","",IF(AND(K130="Approved",M130&lt;=TODAY(),N130&gt;=TODAY()),"CURRENT","NO"))</x:f>
      </x:c>
      <x:c r="P130" s="114"/>
      <x:c r="Q130" s="115"/>
      <x:c r="R130" s="117"/>
    </x:row>
    <x:row r="131">
      <x:c r="A131" s="114"/>
      <x:c r="B131" s="115"/>
      <x:c r="C131" s="115"/>
      <x:c r="D131" s="115"/>
      <x:c r="E131" s="115"/>
      <x:c r="F131" s="134"/>
      <x:c r="G131" s="115"/>
      <x:c r="H131" s="115"/>
      <x:c r="I131" s="115"/>
      <x:c r="J131" s="115"/>
      <x:c r="K131" s="115"/>
      <x:c r="L131" s="115"/>
      <x:c r="M131" s="134"/>
      <x:c r="N131" s="158"/>
      <x:c r="O131" s="15" t="str">
        <x:f>IF(A131="","",IF(AND(K131="Approved",M131&lt;=TODAY(),N131&gt;=TODAY()),"CURRENT","NO"))</x:f>
      </x:c>
      <x:c r="P131" s="114"/>
      <x:c r="Q131" s="115"/>
      <x:c r="R131" s="117"/>
    </x:row>
    <x:row r="132">
      <x:c r="A132" s="114"/>
      <x:c r="B132" s="115"/>
      <x:c r="C132" s="115"/>
      <x:c r="D132" s="115"/>
      <x:c r="E132" s="115"/>
      <x:c r="F132" s="134"/>
      <x:c r="G132" s="115"/>
      <x:c r="H132" s="115"/>
      <x:c r="I132" s="115"/>
      <x:c r="J132" s="115"/>
      <x:c r="K132" s="115"/>
      <x:c r="L132" s="115"/>
      <x:c r="M132" s="134"/>
      <x:c r="N132" s="158"/>
      <x:c r="O132" s="15" t="str">
        <x:f>IF(A132="","",IF(AND(K132="Approved",M132&lt;=TODAY(),N132&gt;=TODAY()),"CURRENT","NO"))</x:f>
      </x:c>
      <x:c r="P132" s="114"/>
      <x:c r="Q132" s="115"/>
      <x:c r="R132" s="117"/>
    </x:row>
    <x:row r="133">
      <x:c r="A133" s="114"/>
      <x:c r="B133" s="115"/>
      <x:c r="C133" s="115"/>
      <x:c r="D133" s="115"/>
      <x:c r="E133" s="115"/>
      <x:c r="F133" s="134"/>
      <x:c r="G133" s="115"/>
      <x:c r="H133" s="115"/>
      <x:c r="I133" s="115"/>
      <x:c r="J133" s="115"/>
      <x:c r="K133" s="115"/>
      <x:c r="L133" s="115"/>
      <x:c r="M133" s="134"/>
      <x:c r="N133" s="158"/>
      <x:c r="O133" s="15" t="str">
        <x:f>IF(A133="","",IF(AND(K133="Approved",M133&lt;=TODAY(),N133&gt;=TODAY()),"CURRENT","NO"))</x:f>
      </x:c>
      <x:c r="P133" s="114"/>
      <x:c r="Q133" s="115"/>
      <x:c r="R133" s="117"/>
    </x:row>
    <x:row r="134">
      <x:c r="A134" s="114"/>
      <x:c r="B134" s="115"/>
      <x:c r="C134" s="115"/>
      <x:c r="D134" s="115"/>
      <x:c r="E134" s="115"/>
      <x:c r="F134" s="134"/>
      <x:c r="G134" s="115"/>
      <x:c r="H134" s="115"/>
      <x:c r="I134" s="115"/>
      <x:c r="J134" s="115"/>
      <x:c r="K134" s="115"/>
      <x:c r="L134" s="115"/>
      <x:c r="M134" s="134"/>
      <x:c r="N134" s="158"/>
      <x:c r="O134" s="15" t="str">
        <x:f>IF(A134="","",IF(AND(K134="Approved",M134&lt;=TODAY(),N134&gt;=TODAY()),"CURRENT","NO"))</x:f>
      </x:c>
      <x:c r="P134" s="114"/>
      <x:c r="Q134" s="115"/>
      <x:c r="R134" s="117"/>
    </x:row>
    <x:row r="135">
      <x:c r="A135" s="114"/>
      <x:c r="B135" s="115"/>
      <x:c r="C135" s="115"/>
      <x:c r="D135" s="115"/>
      <x:c r="E135" s="115"/>
      <x:c r="F135" s="134"/>
      <x:c r="G135" s="115"/>
      <x:c r="H135" s="115"/>
      <x:c r="I135" s="115"/>
      <x:c r="J135" s="115"/>
      <x:c r="K135" s="115"/>
      <x:c r="L135" s="115"/>
      <x:c r="M135" s="134"/>
      <x:c r="N135" s="158"/>
      <x:c r="O135" s="15" t="str">
        <x:f>IF(A135="","",IF(AND(K135="Approved",M135&lt;=TODAY(),N135&gt;=TODAY()),"CURRENT","NO"))</x:f>
      </x:c>
      <x:c r="P135" s="114"/>
      <x:c r="Q135" s="115"/>
      <x:c r="R135" s="117"/>
    </x:row>
    <x:row r="136">
      <x:c r="A136" s="114"/>
      <x:c r="B136" s="115"/>
      <x:c r="C136" s="115"/>
      <x:c r="D136" s="115"/>
      <x:c r="E136" s="115"/>
      <x:c r="F136" s="134"/>
      <x:c r="G136" s="115"/>
      <x:c r="H136" s="115"/>
      <x:c r="I136" s="115"/>
      <x:c r="J136" s="115"/>
      <x:c r="K136" s="115"/>
      <x:c r="L136" s="115"/>
      <x:c r="M136" s="134"/>
      <x:c r="N136" s="158"/>
      <x:c r="O136" s="15" t="str">
        <x:f>IF(A136="","",IF(AND(K136="Approved",M136&lt;=TODAY(),N136&gt;=TODAY()),"CURRENT","NO"))</x:f>
      </x:c>
      <x:c r="P136" s="114"/>
      <x:c r="Q136" s="115"/>
      <x:c r="R136" s="117"/>
    </x:row>
    <x:row r="137">
      <x:c r="A137" s="114"/>
      <x:c r="B137" s="115"/>
      <x:c r="C137" s="115"/>
      <x:c r="D137" s="115"/>
      <x:c r="E137" s="115"/>
      <x:c r="F137" s="134"/>
      <x:c r="G137" s="115"/>
      <x:c r="H137" s="115"/>
      <x:c r="I137" s="115"/>
      <x:c r="J137" s="115"/>
      <x:c r="K137" s="115"/>
      <x:c r="L137" s="115"/>
      <x:c r="M137" s="134"/>
      <x:c r="N137" s="158"/>
      <x:c r="O137" s="15" t="str">
        <x:f>IF(A137="","",IF(AND(K137="Approved",M137&lt;=TODAY(),N137&gt;=TODAY()),"CURRENT","NO"))</x:f>
      </x:c>
      <x:c r="P137" s="114"/>
      <x:c r="Q137" s="115"/>
      <x:c r="R137" s="117"/>
    </x:row>
    <x:row r="138">
      <x:c r="A138" s="114"/>
      <x:c r="B138" s="115"/>
      <x:c r="C138" s="115"/>
      <x:c r="D138" s="115"/>
      <x:c r="E138" s="115"/>
      <x:c r="F138" s="134"/>
      <x:c r="G138" s="115"/>
      <x:c r="H138" s="115"/>
      <x:c r="I138" s="115"/>
      <x:c r="J138" s="115"/>
      <x:c r="K138" s="115"/>
      <x:c r="L138" s="115"/>
      <x:c r="M138" s="134"/>
      <x:c r="N138" s="158"/>
      <x:c r="O138" s="15" t="str">
        <x:f>IF(A138="","",IF(AND(K138="Approved",M138&lt;=TODAY(),N138&gt;=TODAY()),"CURRENT","NO"))</x:f>
      </x:c>
      <x:c r="P138" s="114"/>
      <x:c r="Q138" s="115"/>
      <x:c r="R138" s="117"/>
    </x:row>
    <x:row r="139">
      <x:c r="A139" s="114"/>
      <x:c r="B139" s="115"/>
      <x:c r="C139" s="115"/>
      <x:c r="D139" s="115"/>
      <x:c r="E139" s="115"/>
      <x:c r="F139" s="134"/>
      <x:c r="G139" s="115"/>
      <x:c r="H139" s="115"/>
      <x:c r="I139" s="115"/>
      <x:c r="J139" s="115"/>
      <x:c r="K139" s="115"/>
      <x:c r="L139" s="115"/>
      <x:c r="M139" s="134"/>
      <x:c r="N139" s="158"/>
      <x:c r="O139" s="15" t="str">
        <x:f>IF(A139="","",IF(AND(K139="Approved",M139&lt;=TODAY(),N139&gt;=TODAY()),"CURRENT","NO"))</x:f>
      </x:c>
      <x:c r="P139" s="114"/>
      <x:c r="Q139" s="115"/>
      <x:c r="R139" s="117"/>
    </x:row>
    <x:row r="140">
      <x:c r="A140" s="114"/>
      <x:c r="B140" s="115"/>
      <x:c r="C140" s="115"/>
      <x:c r="D140" s="115"/>
      <x:c r="E140" s="115"/>
      <x:c r="F140" s="134"/>
      <x:c r="G140" s="115"/>
      <x:c r="H140" s="115"/>
      <x:c r="I140" s="115"/>
      <x:c r="J140" s="115"/>
      <x:c r="K140" s="115"/>
      <x:c r="L140" s="115"/>
      <x:c r="M140" s="134"/>
      <x:c r="N140" s="158"/>
      <x:c r="O140" s="15" t="str">
        <x:f>IF(A140="","",IF(AND(K140="Approved",M140&lt;=TODAY(),N140&gt;=TODAY()),"CURRENT","NO"))</x:f>
      </x:c>
      <x:c r="P140" s="114"/>
      <x:c r="Q140" s="115"/>
      <x:c r="R140" s="117"/>
    </x:row>
    <x:row r="141">
      <x:c r="A141" s="114"/>
      <x:c r="B141" s="115"/>
      <x:c r="C141" s="115"/>
      <x:c r="D141" s="115"/>
      <x:c r="E141" s="115"/>
      <x:c r="F141" s="134"/>
      <x:c r="G141" s="115"/>
      <x:c r="H141" s="115"/>
      <x:c r="I141" s="115"/>
      <x:c r="J141" s="115"/>
      <x:c r="K141" s="115"/>
      <x:c r="L141" s="115"/>
      <x:c r="M141" s="134"/>
      <x:c r="N141" s="158"/>
      <x:c r="O141" s="15" t="str">
        <x:f>IF(A141="","",IF(AND(K141="Approved",M141&lt;=TODAY(),N141&gt;=TODAY()),"CURRENT","NO"))</x:f>
      </x:c>
      <x:c r="P141" s="114"/>
      <x:c r="Q141" s="115"/>
      <x:c r="R141" s="117"/>
    </x:row>
    <x:row r="142">
      <x:c r="A142" s="114"/>
      <x:c r="B142" s="115"/>
      <x:c r="C142" s="115"/>
      <x:c r="D142" s="115"/>
      <x:c r="E142" s="115"/>
      <x:c r="F142" s="134"/>
      <x:c r="G142" s="115"/>
      <x:c r="H142" s="115"/>
      <x:c r="I142" s="115"/>
      <x:c r="J142" s="115"/>
      <x:c r="K142" s="115"/>
      <x:c r="L142" s="115"/>
      <x:c r="M142" s="134"/>
      <x:c r="N142" s="158"/>
      <x:c r="O142" s="15" t="str">
        <x:f>IF(A142="","",IF(AND(K142="Approved",M142&lt;=TODAY(),N142&gt;=TODAY()),"CURRENT","NO"))</x:f>
      </x:c>
      <x:c r="P142" s="114"/>
      <x:c r="Q142" s="115"/>
      <x:c r="R142" s="117"/>
    </x:row>
    <x:row r="143">
      <x:c r="A143" s="114"/>
      <x:c r="B143" s="115"/>
      <x:c r="C143" s="115"/>
      <x:c r="D143" s="115"/>
      <x:c r="E143" s="115"/>
      <x:c r="F143" s="134"/>
      <x:c r="G143" s="115"/>
      <x:c r="H143" s="115"/>
      <x:c r="I143" s="115"/>
      <x:c r="J143" s="115"/>
      <x:c r="K143" s="115"/>
      <x:c r="L143" s="115"/>
      <x:c r="M143" s="134"/>
      <x:c r="N143" s="158"/>
      <x:c r="O143" s="15" t="str">
        <x:f>IF(A143="","",IF(AND(K143="Approved",M143&lt;=TODAY(),N143&gt;=TODAY()),"CURRENT","NO"))</x:f>
      </x:c>
      <x:c r="P143" s="114"/>
      <x:c r="Q143" s="115"/>
      <x:c r="R143" s="117"/>
    </x:row>
    <x:row r="144">
      <x:c r="A144" s="114"/>
      <x:c r="B144" s="115"/>
      <x:c r="C144" s="115"/>
      <x:c r="D144" s="115"/>
      <x:c r="E144" s="115"/>
      <x:c r="F144" s="134"/>
      <x:c r="G144" s="115"/>
      <x:c r="H144" s="115"/>
      <x:c r="I144" s="115"/>
      <x:c r="J144" s="115"/>
      <x:c r="K144" s="115"/>
      <x:c r="L144" s="115"/>
      <x:c r="M144" s="134"/>
      <x:c r="N144" s="158"/>
      <x:c r="O144" s="15" t="str">
        <x:f>IF(A144="","",IF(AND(K144="Approved",M144&lt;=TODAY(),N144&gt;=TODAY()),"CURRENT","NO"))</x:f>
      </x:c>
      <x:c r="P144" s="114"/>
      <x:c r="Q144" s="115"/>
      <x:c r="R144" s="117"/>
    </x:row>
    <x:row r="145">
      <x:c r="A145" s="114"/>
      <x:c r="B145" s="115"/>
      <x:c r="C145" s="115"/>
      <x:c r="D145" s="115"/>
      <x:c r="E145" s="115"/>
      <x:c r="F145" s="134"/>
      <x:c r="G145" s="115"/>
      <x:c r="H145" s="115"/>
      <x:c r="I145" s="115"/>
      <x:c r="J145" s="115"/>
      <x:c r="K145" s="115"/>
      <x:c r="L145" s="115"/>
      <x:c r="M145" s="134"/>
      <x:c r="N145" s="158"/>
      <x:c r="O145" s="15" t="str">
        <x:f>IF(A145="","",IF(AND(K145="Approved",M145&lt;=TODAY(),N145&gt;=TODAY()),"CURRENT","NO"))</x:f>
      </x:c>
      <x:c r="P145" s="114"/>
      <x:c r="Q145" s="115"/>
      <x:c r="R145" s="117"/>
    </x:row>
    <x:row r="146">
      <x:c r="A146" s="114"/>
      <x:c r="B146" s="115"/>
      <x:c r="C146" s="115"/>
      <x:c r="D146" s="115"/>
      <x:c r="E146" s="115"/>
      <x:c r="F146" s="134"/>
      <x:c r="G146" s="115"/>
      <x:c r="H146" s="115"/>
      <x:c r="I146" s="115"/>
      <x:c r="J146" s="115"/>
      <x:c r="K146" s="115"/>
      <x:c r="L146" s="115"/>
      <x:c r="M146" s="134"/>
      <x:c r="N146" s="158"/>
      <x:c r="O146" s="15" t="str">
        <x:f>IF(A146="","",IF(AND(K146="Approved",M146&lt;=TODAY(),N146&gt;=TODAY()),"CURRENT","NO"))</x:f>
      </x:c>
      <x:c r="P146" s="114"/>
      <x:c r="Q146" s="115"/>
      <x:c r="R146" s="117"/>
    </x:row>
    <x:row r="147">
      <x:c r="A147" s="114"/>
      <x:c r="B147" s="115"/>
      <x:c r="C147" s="115"/>
      <x:c r="D147" s="115"/>
      <x:c r="E147" s="115"/>
      <x:c r="F147" s="134"/>
      <x:c r="G147" s="115"/>
      <x:c r="H147" s="115"/>
      <x:c r="I147" s="115"/>
      <x:c r="J147" s="115"/>
      <x:c r="K147" s="115"/>
      <x:c r="L147" s="115"/>
      <x:c r="M147" s="134"/>
      <x:c r="N147" s="158"/>
      <x:c r="O147" s="15" t="str">
        <x:f>IF(A147="","",IF(AND(K147="Approved",M147&lt;=TODAY(),N147&gt;=TODAY()),"CURRENT","NO"))</x:f>
      </x:c>
      <x:c r="P147" s="114"/>
      <x:c r="Q147" s="115"/>
      <x:c r="R147" s="117"/>
    </x:row>
    <x:row r="148">
      <x:c r="A148" s="114"/>
      <x:c r="B148" s="115"/>
      <x:c r="C148" s="115"/>
      <x:c r="D148" s="115"/>
      <x:c r="E148" s="115"/>
      <x:c r="F148" s="134"/>
      <x:c r="G148" s="115"/>
      <x:c r="H148" s="115"/>
      <x:c r="I148" s="115"/>
      <x:c r="J148" s="115"/>
      <x:c r="K148" s="115"/>
      <x:c r="L148" s="115"/>
      <x:c r="M148" s="134"/>
      <x:c r="N148" s="158"/>
      <x:c r="O148" s="15" t="str">
        <x:f>IF(A148="","",IF(AND(K148="Approved",M148&lt;=TODAY(),N148&gt;=TODAY()),"CURRENT","NO"))</x:f>
      </x:c>
      <x:c r="P148" s="114"/>
      <x:c r="Q148" s="115"/>
      <x:c r="R148" s="117"/>
    </x:row>
    <x:row r="149">
      <x:c r="A149" s="114"/>
      <x:c r="B149" s="115"/>
      <x:c r="C149" s="115"/>
      <x:c r="D149" s="115"/>
      <x:c r="E149" s="115"/>
      <x:c r="F149" s="134"/>
      <x:c r="G149" s="115"/>
      <x:c r="H149" s="115"/>
      <x:c r="I149" s="115"/>
      <x:c r="J149" s="115"/>
      <x:c r="K149" s="115"/>
      <x:c r="L149" s="115"/>
      <x:c r="M149" s="134"/>
      <x:c r="N149" s="158"/>
      <x:c r="O149" s="15" t="str">
        <x:f>IF(A149="","",IF(AND(K149="Approved",M149&lt;=TODAY(),N149&gt;=TODAY()),"CURRENT","NO"))</x:f>
      </x:c>
      <x:c r="P149" s="114"/>
      <x:c r="Q149" s="115"/>
      <x:c r="R149" s="117"/>
    </x:row>
    <x:row r="150">
      <x:c r="A150" s="114"/>
      <x:c r="B150" s="115"/>
      <x:c r="C150" s="115"/>
      <x:c r="D150" s="115"/>
      <x:c r="E150" s="115"/>
      <x:c r="F150" s="134"/>
      <x:c r="G150" s="115"/>
      <x:c r="H150" s="115"/>
      <x:c r="I150" s="115"/>
      <x:c r="J150" s="115"/>
      <x:c r="K150" s="115"/>
      <x:c r="L150" s="115"/>
      <x:c r="M150" s="134"/>
      <x:c r="N150" s="158"/>
      <x:c r="O150" s="15" t="str">
        <x:f>IF(A150="","",IF(AND(K150="Approved",M150&lt;=TODAY(),N150&gt;=TODAY()),"CURRENT","NO"))</x:f>
      </x:c>
      <x:c r="P150" s="114"/>
      <x:c r="Q150" s="115"/>
      <x:c r="R150" s="117"/>
    </x:row>
    <x:row r="151">
      <x:c r="A151" s="114"/>
      <x:c r="B151" s="115"/>
      <x:c r="C151" s="115"/>
      <x:c r="D151" s="115"/>
      <x:c r="E151" s="115"/>
      <x:c r="F151" s="134"/>
      <x:c r="G151" s="115"/>
      <x:c r="H151" s="115"/>
      <x:c r="I151" s="115"/>
      <x:c r="J151" s="115"/>
      <x:c r="K151" s="115"/>
      <x:c r="L151" s="115"/>
      <x:c r="M151" s="134"/>
      <x:c r="N151" s="158"/>
      <x:c r="O151" s="15" t="str">
        <x:f>IF(A151="","",IF(AND(K151="Approved",M151&lt;=TODAY(),N151&gt;=TODAY()),"CURRENT","NO"))</x:f>
      </x:c>
      <x:c r="P151" s="114"/>
      <x:c r="Q151" s="115"/>
      <x:c r="R151" s="117"/>
    </x:row>
    <x:row r="152">
      <x:c r="A152" s="114"/>
      <x:c r="B152" s="115"/>
      <x:c r="C152" s="115"/>
      <x:c r="D152" s="115"/>
      <x:c r="E152" s="115"/>
      <x:c r="F152" s="134"/>
      <x:c r="G152" s="115"/>
      <x:c r="H152" s="115"/>
      <x:c r="I152" s="115"/>
      <x:c r="J152" s="115"/>
      <x:c r="K152" s="115"/>
      <x:c r="L152" s="115"/>
      <x:c r="M152" s="134"/>
      <x:c r="N152" s="158"/>
      <x:c r="O152" s="15" t="str">
        <x:f>IF(A152="","",IF(AND(K152="Approved",M152&lt;=TODAY(),N152&gt;=TODAY()),"CURRENT","NO"))</x:f>
      </x:c>
      <x:c r="P152" s="114"/>
      <x:c r="Q152" s="115"/>
      <x:c r="R152" s="117"/>
    </x:row>
    <x:row r="153">
      <x:c r="A153" s="114"/>
      <x:c r="B153" s="115"/>
      <x:c r="C153" s="115"/>
      <x:c r="D153" s="115"/>
      <x:c r="E153" s="115"/>
      <x:c r="F153" s="134"/>
      <x:c r="G153" s="115"/>
      <x:c r="H153" s="115"/>
      <x:c r="I153" s="115"/>
      <x:c r="J153" s="115"/>
      <x:c r="K153" s="115"/>
      <x:c r="L153" s="115"/>
      <x:c r="M153" s="134"/>
      <x:c r="N153" s="158"/>
      <x:c r="O153" s="15" t="str">
        <x:f>IF(A153="","",IF(AND(K153="Approved",M153&lt;=TODAY(),N153&gt;=TODAY()),"CURRENT","NO"))</x:f>
      </x:c>
      <x:c r="P153" s="114"/>
      <x:c r="Q153" s="115"/>
      <x:c r="R153" s="117"/>
    </x:row>
    <x:row r="154">
      <x:c r="A154" s="114"/>
      <x:c r="B154" s="115"/>
      <x:c r="C154" s="115"/>
      <x:c r="D154" s="115"/>
      <x:c r="E154" s="115"/>
      <x:c r="F154" s="134"/>
      <x:c r="G154" s="115"/>
      <x:c r="H154" s="115"/>
      <x:c r="I154" s="115"/>
      <x:c r="J154" s="115"/>
      <x:c r="K154" s="115"/>
      <x:c r="L154" s="115"/>
      <x:c r="M154" s="134"/>
      <x:c r="N154" s="158"/>
      <x:c r="O154" s="15" t="str">
        <x:f>IF(A154="","",IF(AND(K154="Approved",M154&lt;=TODAY(),N154&gt;=TODAY()),"CURRENT","NO"))</x:f>
      </x:c>
      <x:c r="P154" s="114"/>
      <x:c r="Q154" s="115"/>
      <x:c r="R154" s="117"/>
    </x:row>
    <x:row r="155">
      <x:c r="A155" s="114"/>
      <x:c r="B155" s="115"/>
      <x:c r="C155" s="115"/>
      <x:c r="D155" s="115"/>
      <x:c r="E155" s="115"/>
      <x:c r="F155" s="134"/>
      <x:c r="G155" s="115"/>
      <x:c r="H155" s="115"/>
      <x:c r="I155" s="115"/>
      <x:c r="J155" s="115"/>
      <x:c r="K155" s="115"/>
      <x:c r="L155" s="115"/>
      <x:c r="M155" s="134"/>
      <x:c r="N155" s="158"/>
      <x:c r="O155" s="15" t="str">
        <x:f>IF(A155="","",IF(AND(K155="Approved",M155&lt;=TODAY(),N155&gt;=TODAY()),"CURRENT","NO"))</x:f>
      </x:c>
      <x:c r="P155" s="114"/>
      <x:c r="Q155" s="115"/>
      <x:c r="R155" s="117"/>
    </x:row>
    <x:row r="156">
      <x:c r="A156" s="114"/>
      <x:c r="B156" s="115"/>
      <x:c r="C156" s="115"/>
      <x:c r="D156" s="115"/>
      <x:c r="E156" s="115"/>
      <x:c r="F156" s="134"/>
      <x:c r="G156" s="115"/>
      <x:c r="H156" s="115"/>
      <x:c r="I156" s="115"/>
      <x:c r="J156" s="115"/>
      <x:c r="K156" s="115"/>
      <x:c r="L156" s="115"/>
      <x:c r="M156" s="134"/>
      <x:c r="N156" s="158"/>
      <x:c r="O156" s="15" t="str">
        <x:f>IF(A156="","",IF(AND(K156="Approved",M156&lt;=TODAY(),N156&gt;=TODAY()),"CURRENT","NO"))</x:f>
      </x:c>
      <x:c r="P156" s="114"/>
      <x:c r="Q156" s="115"/>
      <x:c r="R156" s="117"/>
    </x:row>
    <x:row r="157">
      <x:c r="A157" s="114"/>
      <x:c r="B157" s="115"/>
      <x:c r="C157" s="115"/>
      <x:c r="D157" s="115"/>
      <x:c r="E157" s="115"/>
      <x:c r="F157" s="134"/>
      <x:c r="G157" s="115"/>
      <x:c r="H157" s="115"/>
      <x:c r="I157" s="115"/>
      <x:c r="J157" s="115"/>
      <x:c r="K157" s="115"/>
      <x:c r="L157" s="115"/>
      <x:c r="M157" s="134"/>
      <x:c r="N157" s="158"/>
      <x:c r="O157" s="15" t="str">
        <x:f>IF(A157="","",IF(AND(K157="Approved",M157&lt;=TODAY(),N157&gt;=TODAY()),"CURRENT","NO"))</x:f>
      </x:c>
      <x:c r="P157" s="114"/>
      <x:c r="Q157" s="115"/>
      <x:c r="R157" s="117"/>
    </x:row>
    <x:row r="158">
      <x:c r="A158" s="114"/>
      <x:c r="B158" s="115"/>
      <x:c r="C158" s="115"/>
      <x:c r="D158" s="115"/>
      <x:c r="E158" s="115"/>
      <x:c r="F158" s="134"/>
      <x:c r="G158" s="115"/>
      <x:c r="H158" s="115"/>
      <x:c r="I158" s="115"/>
      <x:c r="J158" s="115"/>
      <x:c r="K158" s="115"/>
      <x:c r="L158" s="115"/>
      <x:c r="M158" s="134"/>
      <x:c r="N158" s="158"/>
      <x:c r="O158" s="15" t="str">
        <x:f>IF(A158="","",IF(AND(K158="Approved",M158&lt;=TODAY(),N158&gt;=TODAY()),"CURRENT","NO"))</x:f>
      </x:c>
      <x:c r="P158" s="114"/>
      <x:c r="Q158" s="115"/>
      <x:c r="R158" s="117"/>
    </x:row>
    <x:row r="159">
      <x:c r="A159" s="114"/>
      <x:c r="B159" s="115"/>
      <x:c r="C159" s="115"/>
      <x:c r="D159" s="115"/>
      <x:c r="E159" s="115"/>
      <x:c r="F159" s="134"/>
      <x:c r="G159" s="115"/>
      <x:c r="H159" s="115"/>
      <x:c r="I159" s="115"/>
      <x:c r="J159" s="115"/>
      <x:c r="K159" s="115"/>
      <x:c r="L159" s="115"/>
      <x:c r="M159" s="134"/>
      <x:c r="N159" s="158"/>
      <x:c r="O159" s="15" t="str">
        <x:f>IF(A159="","",IF(AND(K159="Approved",M159&lt;=TODAY(),N159&gt;=TODAY()),"CURRENT","NO"))</x:f>
      </x:c>
      <x:c r="P159" s="114"/>
      <x:c r="Q159" s="115"/>
      <x:c r="R159" s="117"/>
    </x:row>
    <x:row r="160">
      <x:c r="A160" s="114"/>
      <x:c r="B160" s="115"/>
      <x:c r="C160" s="115"/>
      <x:c r="D160" s="115"/>
      <x:c r="E160" s="115"/>
      <x:c r="F160" s="134"/>
      <x:c r="G160" s="115"/>
      <x:c r="H160" s="115"/>
      <x:c r="I160" s="115"/>
      <x:c r="J160" s="115"/>
      <x:c r="K160" s="115"/>
      <x:c r="L160" s="115"/>
      <x:c r="M160" s="134"/>
      <x:c r="N160" s="158"/>
      <x:c r="O160" s="15" t="str">
        <x:f>IF(A160="","",IF(AND(K160="Approved",M160&lt;=TODAY(),N160&gt;=TODAY()),"CURRENT","NO"))</x:f>
      </x:c>
      <x:c r="P160" s="114"/>
      <x:c r="Q160" s="115"/>
      <x:c r="R160" s="117"/>
    </x:row>
    <x:row r="161">
      <x:c r="A161" s="114"/>
      <x:c r="B161" s="115"/>
      <x:c r="C161" s="115"/>
      <x:c r="D161" s="115"/>
      <x:c r="E161" s="115"/>
      <x:c r="F161" s="134"/>
      <x:c r="G161" s="115"/>
      <x:c r="H161" s="115"/>
      <x:c r="I161" s="115"/>
      <x:c r="J161" s="115"/>
      <x:c r="K161" s="115"/>
      <x:c r="L161" s="115"/>
      <x:c r="M161" s="134"/>
      <x:c r="N161" s="158"/>
      <x:c r="O161" s="15" t="str">
        <x:f>IF(A161="","",IF(AND(K161="Approved",M161&lt;=TODAY(),N161&gt;=TODAY()),"CURRENT","NO"))</x:f>
      </x:c>
      <x:c r="P161" s="114"/>
      <x:c r="Q161" s="115"/>
      <x:c r="R161" s="117"/>
    </x:row>
    <x:row r="162">
      <x:c r="A162" s="114"/>
      <x:c r="B162" s="115"/>
      <x:c r="C162" s="115"/>
      <x:c r="D162" s="115"/>
      <x:c r="E162" s="115"/>
      <x:c r="F162" s="134"/>
      <x:c r="G162" s="115"/>
      <x:c r="H162" s="115"/>
      <x:c r="I162" s="115"/>
      <x:c r="J162" s="115"/>
      <x:c r="K162" s="115"/>
      <x:c r="L162" s="115"/>
      <x:c r="M162" s="134"/>
      <x:c r="N162" s="158"/>
      <x:c r="O162" s="15" t="str">
        <x:f>IF(A162="","",IF(AND(K162="Approved",M162&lt;=TODAY(),N162&gt;=TODAY()),"CURRENT","NO"))</x:f>
      </x:c>
      <x:c r="P162" s="114"/>
      <x:c r="Q162" s="115"/>
      <x:c r="R162" s="117"/>
    </x:row>
    <x:row r="163">
      <x:c r="A163" s="114"/>
      <x:c r="B163" s="115"/>
      <x:c r="C163" s="115"/>
      <x:c r="D163" s="115"/>
      <x:c r="E163" s="115"/>
      <x:c r="F163" s="134"/>
      <x:c r="G163" s="115"/>
      <x:c r="H163" s="115"/>
      <x:c r="I163" s="115"/>
      <x:c r="J163" s="115"/>
      <x:c r="K163" s="115"/>
      <x:c r="L163" s="115"/>
      <x:c r="M163" s="134"/>
      <x:c r="N163" s="158"/>
      <x:c r="O163" s="15" t="str">
        <x:f>IF(A163="","",IF(AND(K163="Approved",M163&lt;=TODAY(),N163&gt;=TODAY()),"CURRENT","NO"))</x:f>
      </x:c>
      <x:c r="P163" s="114"/>
      <x:c r="Q163" s="115"/>
      <x:c r="R163" s="117"/>
    </x:row>
    <x:row r="164">
      <x:c r="A164" s="114"/>
      <x:c r="B164" s="115"/>
      <x:c r="C164" s="115"/>
      <x:c r="D164" s="115"/>
      <x:c r="E164" s="115"/>
      <x:c r="F164" s="134"/>
      <x:c r="G164" s="115"/>
      <x:c r="H164" s="115"/>
      <x:c r="I164" s="115"/>
      <x:c r="J164" s="115"/>
      <x:c r="K164" s="115"/>
      <x:c r="L164" s="115"/>
      <x:c r="M164" s="134"/>
      <x:c r="N164" s="158"/>
      <x:c r="O164" s="15" t="str">
        <x:f>IF(A164="","",IF(AND(K164="Approved",M164&lt;=TODAY(),N164&gt;=TODAY()),"CURRENT","NO"))</x:f>
      </x:c>
      <x:c r="P164" s="114"/>
      <x:c r="Q164" s="115"/>
      <x:c r="R164" s="117"/>
    </x:row>
    <x:row r="165">
      <x:c r="A165" s="114"/>
      <x:c r="B165" s="115"/>
      <x:c r="C165" s="115"/>
      <x:c r="D165" s="115"/>
      <x:c r="E165" s="115"/>
      <x:c r="F165" s="134"/>
      <x:c r="G165" s="115"/>
      <x:c r="H165" s="115"/>
      <x:c r="I165" s="115"/>
      <x:c r="J165" s="115"/>
      <x:c r="K165" s="115"/>
      <x:c r="L165" s="115"/>
      <x:c r="M165" s="134"/>
      <x:c r="N165" s="158"/>
      <x:c r="O165" s="15" t="str">
        <x:f>IF(A165="","",IF(AND(K165="Approved",M165&lt;=TODAY(),N165&gt;=TODAY()),"CURRENT","NO"))</x:f>
      </x:c>
      <x:c r="P165" s="114"/>
      <x:c r="Q165" s="115"/>
      <x:c r="R165" s="117"/>
    </x:row>
    <x:row r="166">
      <x:c r="A166" s="114"/>
      <x:c r="B166" s="115"/>
      <x:c r="C166" s="115"/>
      <x:c r="D166" s="115"/>
      <x:c r="E166" s="115"/>
      <x:c r="F166" s="134"/>
      <x:c r="G166" s="115"/>
      <x:c r="H166" s="115"/>
      <x:c r="I166" s="115"/>
      <x:c r="J166" s="115"/>
      <x:c r="K166" s="115"/>
      <x:c r="L166" s="115"/>
      <x:c r="M166" s="134"/>
      <x:c r="N166" s="158"/>
      <x:c r="O166" s="15" t="str">
        <x:f>IF(A166="","",IF(AND(K166="Approved",M166&lt;=TODAY(),N166&gt;=TODAY()),"CURRENT","NO"))</x:f>
      </x:c>
      <x:c r="P166" s="114"/>
      <x:c r="Q166" s="115"/>
      <x:c r="R166" s="117"/>
    </x:row>
    <x:row r="167">
      <x:c r="A167" s="114"/>
      <x:c r="B167" s="115"/>
      <x:c r="C167" s="115"/>
      <x:c r="D167" s="115"/>
      <x:c r="E167" s="115"/>
      <x:c r="F167" s="134"/>
      <x:c r="G167" s="115"/>
      <x:c r="H167" s="115"/>
      <x:c r="I167" s="115"/>
      <x:c r="J167" s="115"/>
      <x:c r="K167" s="115"/>
      <x:c r="L167" s="115"/>
      <x:c r="M167" s="134"/>
      <x:c r="N167" s="158"/>
      <x:c r="O167" s="15" t="str">
        <x:f>IF(A167="","",IF(AND(K167="Approved",M167&lt;=TODAY(),N167&gt;=TODAY()),"CURRENT","NO"))</x:f>
      </x:c>
      <x:c r="P167" s="114"/>
      <x:c r="Q167" s="115"/>
      <x:c r="R167" s="117"/>
    </x:row>
    <x:row r="168">
      <x:c r="A168" s="114"/>
      <x:c r="B168" s="115"/>
      <x:c r="C168" s="115"/>
      <x:c r="D168" s="115"/>
      <x:c r="E168" s="115"/>
      <x:c r="F168" s="134"/>
      <x:c r="G168" s="115"/>
      <x:c r="H168" s="115"/>
      <x:c r="I168" s="115"/>
      <x:c r="J168" s="115"/>
      <x:c r="K168" s="115"/>
      <x:c r="L168" s="115"/>
      <x:c r="M168" s="134"/>
      <x:c r="N168" s="158"/>
      <x:c r="O168" s="15" t="str">
        <x:f>IF(A168="","",IF(AND(K168="Approved",M168&lt;=TODAY(),N168&gt;=TODAY()),"CURRENT","NO"))</x:f>
      </x:c>
      <x:c r="P168" s="114"/>
      <x:c r="Q168" s="115"/>
      <x:c r="R168" s="117"/>
    </x:row>
    <x:row r="169">
      <x:c r="A169" s="114"/>
      <x:c r="B169" s="115"/>
      <x:c r="C169" s="115"/>
      <x:c r="D169" s="115"/>
      <x:c r="E169" s="115"/>
      <x:c r="F169" s="134"/>
      <x:c r="G169" s="115"/>
      <x:c r="H169" s="115"/>
      <x:c r="I169" s="115"/>
      <x:c r="J169" s="115"/>
      <x:c r="K169" s="115"/>
      <x:c r="L169" s="115"/>
      <x:c r="M169" s="134"/>
      <x:c r="N169" s="158"/>
      <x:c r="O169" s="15" t="str">
        <x:f>IF(A169="","",IF(AND(K169="Approved",M169&lt;=TODAY(),N169&gt;=TODAY()),"CURRENT","NO"))</x:f>
      </x:c>
      <x:c r="P169" s="114"/>
      <x:c r="Q169" s="115"/>
      <x:c r="R169" s="117"/>
    </x:row>
    <x:row r="170">
      <x:c r="A170" s="114"/>
      <x:c r="B170" s="115"/>
      <x:c r="C170" s="115"/>
      <x:c r="D170" s="115"/>
      <x:c r="E170" s="115"/>
      <x:c r="F170" s="134"/>
      <x:c r="G170" s="115"/>
      <x:c r="H170" s="115"/>
      <x:c r="I170" s="115"/>
      <x:c r="J170" s="115"/>
      <x:c r="K170" s="115"/>
      <x:c r="L170" s="115"/>
      <x:c r="M170" s="134"/>
      <x:c r="N170" s="158"/>
      <x:c r="O170" s="15" t="str">
        <x:f>IF(A170="","",IF(AND(K170="Approved",M170&lt;=TODAY(),N170&gt;=TODAY()),"CURRENT","NO"))</x:f>
      </x:c>
      <x:c r="P170" s="114"/>
      <x:c r="Q170" s="115"/>
      <x:c r="R170" s="117"/>
    </x:row>
    <x:row r="171">
      <x:c r="A171" s="114"/>
      <x:c r="B171" s="115"/>
      <x:c r="C171" s="115"/>
      <x:c r="D171" s="115"/>
      <x:c r="E171" s="115"/>
      <x:c r="F171" s="134"/>
      <x:c r="G171" s="115"/>
      <x:c r="H171" s="115"/>
      <x:c r="I171" s="115"/>
      <x:c r="J171" s="115"/>
      <x:c r="K171" s="115"/>
      <x:c r="L171" s="115"/>
      <x:c r="M171" s="134"/>
      <x:c r="N171" s="158"/>
      <x:c r="O171" s="15" t="str">
        <x:f>IF(A171="","",IF(AND(K171="Approved",M171&lt;=TODAY(),N171&gt;=TODAY()),"CURRENT","NO"))</x:f>
      </x:c>
      <x:c r="P171" s="114"/>
      <x:c r="Q171" s="115"/>
      <x:c r="R171" s="117"/>
    </x:row>
    <x:row r="172">
      <x:c r="A172" s="114"/>
      <x:c r="B172" s="115"/>
      <x:c r="C172" s="115"/>
      <x:c r="D172" s="115"/>
      <x:c r="E172" s="115"/>
      <x:c r="F172" s="134"/>
      <x:c r="G172" s="115"/>
      <x:c r="H172" s="115"/>
      <x:c r="I172" s="115"/>
      <x:c r="J172" s="115"/>
      <x:c r="K172" s="115"/>
      <x:c r="L172" s="115"/>
      <x:c r="M172" s="134"/>
      <x:c r="N172" s="158"/>
      <x:c r="O172" s="15" t="str">
        <x:f>IF(A172="","",IF(AND(K172="Approved",M172&lt;=TODAY(),N172&gt;=TODAY()),"CURRENT","NO"))</x:f>
      </x:c>
      <x:c r="P172" s="114"/>
      <x:c r="Q172" s="115"/>
      <x:c r="R172" s="117"/>
    </x:row>
    <x:row r="173">
      <x:c r="A173" s="114"/>
      <x:c r="B173" s="115"/>
      <x:c r="C173" s="115"/>
      <x:c r="D173" s="115"/>
      <x:c r="E173" s="115"/>
      <x:c r="F173" s="134"/>
      <x:c r="G173" s="115"/>
      <x:c r="H173" s="115"/>
      <x:c r="I173" s="115"/>
      <x:c r="J173" s="115"/>
      <x:c r="K173" s="115"/>
      <x:c r="L173" s="115"/>
      <x:c r="M173" s="134"/>
      <x:c r="N173" s="158"/>
      <x:c r="O173" s="15" t="str">
        <x:f>IF(A173="","",IF(AND(K173="Approved",M173&lt;=TODAY(),N173&gt;=TODAY()),"CURRENT","NO"))</x:f>
      </x:c>
      <x:c r="P173" s="114"/>
      <x:c r="Q173" s="115"/>
      <x:c r="R173" s="117"/>
    </x:row>
    <x:row r="174">
      <x:c r="A174" s="114"/>
      <x:c r="B174" s="115"/>
      <x:c r="C174" s="115"/>
      <x:c r="D174" s="115"/>
      <x:c r="E174" s="115"/>
      <x:c r="F174" s="134"/>
      <x:c r="G174" s="115"/>
      <x:c r="H174" s="115"/>
      <x:c r="I174" s="115"/>
      <x:c r="J174" s="115"/>
      <x:c r="K174" s="115"/>
      <x:c r="L174" s="115"/>
      <x:c r="M174" s="134"/>
      <x:c r="N174" s="158"/>
      <x:c r="O174" s="15" t="str">
        <x:f>IF(A174="","",IF(AND(K174="Approved",M174&lt;=TODAY(),N174&gt;=TODAY()),"CURRENT","NO"))</x:f>
      </x:c>
      <x:c r="P174" s="114"/>
      <x:c r="Q174" s="115"/>
      <x:c r="R174" s="117"/>
    </x:row>
    <x:row r="175">
      <x:c r="A175" s="114"/>
      <x:c r="B175" s="115"/>
      <x:c r="C175" s="115"/>
      <x:c r="D175" s="115"/>
      <x:c r="E175" s="115"/>
      <x:c r="F175" s="134"/>
      <x:c r="G175" s="115"/>
      <x:c r="H175" s="115"/>
      <x:c r="I175" s="115"/>
      <x:c r="J175" s="115"/>
      <x:c r="K175" s="115"/>
      <x:c r="L175" s="115"/>
      <x:c r="M175" s="134"/>
      <x:c r="N175" s="158"/>
      <x:c r="O175" s="15" t="str">
        <x:f>IF(A175="","",IF(AND(K175="Approved",M175&lt;=TODAY(),N175&gt;=TODAY()),"CURRENT","NO"))</x:f>
      </x:c>
      <x:c r="P175" s="114"/>
      <x:c r="Q175" s="115"/>
      <x:c r="R175" s="117"/>
    </x:row>
    <x:row r="176">
      <x:c r="A176" s="114"/>
      <x:c r="B176" s="115"/>
      <x:c r="C176" s="115"/>
      <x:c r="D176" s="115"/>
      <x:c r="E176" s="115"/>
      <x:c r="F176" s="134"/>
      <x:c r="G176" s="115"/>
      <x:c r="H176" s="115"/>
      <x:c r="I176" s="115"/>
      <x:c r="J176" s="115"/>
      <x:c r="K176" s="115"/>
      <x:c r="L176" s="115"/>
      <x:c r="M176" s="134"/>
      <x:c r="N176" s="158"/>
      <x:c r="O176" s="15" t="str">
        <x:f>IF(A176="","",IF(AND(K176="Approved",M176&lt;=TODAY(),N176&gt;=TODAY()),"CURRENT","NO"))</x:f>
      </x:c>
      <x:c r="P176" s="114"/>
      <x:c r="Q176" s="115"/>
      <x:c r="R176" s="117"/>
    </x:row>
    <x:row r="177">
      <x:c r="A177" s="114"/>
      <x:c r="B177" s="115"/>
      <x:c r="C177" s="115"/>
      <x:c r="D177" s="115"/>
      <x:c r="E177" s="115"/>
      <x:c r="F177" s="134"/>
      <x:c r="G177" s="115"/>
      <x:c r="H177" s="115"/>
      <x:c r="I177" s="115"/>
      <x:c r="J177" s="115"/>
      <x:c r="K177" s="115"/>
      <x:c r="L177" s="115"/>
      <x:c r="M177" s="134"/>
      <x:c r="N177" s="158"/>
      <x:c r="O177" s="15" t="str">
        <x:f>IF(A177="","",IF(AND(K177="Approved",M177&lt;=TODAY(),N177&gt;=TODAY()),"CURRENT","NO"))</x:f>
      </x:c>
      <x:c r="P177" s="114"/>
      <x:c r="Q177" s="115"/>
      <x:c r="R177" s="117"/>
    </x:row>
    <x:row r="178">
      <x:c r="A178" s="114"/>
      <x:c r="B178" s="115"/>
      <x:c r="C178" s="115"/>
      <x:c r="D178" s="115"/>
      <x:c r="E178" s="115"/>
      <x:c r="F178" s="134"/>
      <x:c r="G178" s="115"/>
      <x:c r="H178" s="115"/>
      <x:c r="I178" s="115"/>
      <x:c r="J178" s="115"/>
      <x:c r="K178" s="115"/>
      <x:c r="L178" s="115"/>
      <x:c r="M178" s="134"/>
      <x:c r="N178" s="158"/>
      <x:c r="O178" s="15" t="str">
        <x:f>IF(A178="","",IF(AND(K178="Approved",M178&lt;=TODAY(),N178&gt;=TODAY()),"CURRENT","NO"))</x:f>
      </x:c>
      <x:c r="P178" s="114"/>
      <x:c r="Q178" s="115"/>
      <x:c r="R178" s="117"/>
    </x:row>
    <x:row r="179">
      <x:c r="A179" s="114"/>
      <x:c r="B179" s="115"/>
      <x:c r="C179" s="115"/>
      <x:c r="D179" s="115"/>
      <x:c r="E179" s="115"/>
      <x:c r="F179" s="134"/>
      <x:c r="G179" s="115"/>
      <x:c r="H179" s="115"/>
      <x:c r="I179" s="115"/>
      <x:c r="J179" s="115"/>
      <x:c r="K179" s="115"/>
      <x:c r="L179" s="115"/>
      <x:c r="M179" s="134"/>
      <x:c r="N179" s="158"/>
      <x:c r="O179" s="15" t="str">
        <x:f>IF(A179="","",IF(AND(K179="Approved",M179&lt;=TODAY(),N179&gt;=TODAY()),"CURRENT","NO"))</x:f>
      </x:c>
      <x:c r="P179" s="114"/>
      <x:c r="Q179" s="115"/>
      <x:c r="R179" s="117"/>
    </x:row>
    <x:row r="180">
      <x:c r="A180" s="114"/>
      <x:c r="B180" s="115"/>
      <x:c r="C180" s="115"/>
      <x:c r="D180" s="115"/>
      <x:c r="E180" s="115"/>
      <x:c r="F180" s="134"/>
      <x:c r="G180" s="115"/>
      <x:c r="H180" s="115"/>
      <x:c r="I180" s="115"/>
      <x:c r="J180" s="115"/>
      <x:c r="K180" s="115"/>
      <x:c r="L180" s="115"/>
      <x:c r="M180" s="134"/>
      <x:c r="N180" s="158"/>
      <x:c r="O180" s="15" t="str">
        <x:f>IF(A180="","",IF(AND(K180="Approved",M180&lt;=TODAY(),N180&gt;=TODAY()),"CURRENT","NO"))</x:f>
      </x:c>
      <x:c r="P180" s="114"/>
      <x:c r="Q180" s="115"/>
      <x:c r="R180" s="117"/>
    </x:row>
    <x:row r="181">
      <x:c r="A181" s="114"/>
      <x:c r="B181" s="115"/>
      <x:c r="C181" s="115"/>
      <x:c r="D181" s="115"/>
      <x:c r="E181" s="115"/>
      <x:c r="F181" s="134"/>
      <x:c r="G181" s="115"/>
      <x:c r="H181" s="115"/>
      <x:c r="I181" s="115"/>
      <x:c r="J181" s="115"/>
      <x:c r="K181" s="115"/>
      <x:c r="L181" s="115"/>
      <x:c r="M181" s="134"/>
      <x:c r="N181" s="158"/>
      <x:c r="O181" s="15" t="str">
        <x:f>IF(A181="","",IF(AND(K181="Approved",M181&lt;=TODAY(),N181&gt;=TODAY()),"CURRENT","NO"))</x:f>
      </x:c>
      <x:c r="P181" s="114"/>
      <x:c r="Q181" s="115"/>
      <x:c r="R181" s="117"/>
    </x:row>
    <x:row r="182">
      <x:c r="A182" s="114"/>
      <x:c r="B182" s="115"/>
      <x:c r="C182" s="115"/>
      <x:c r="D182" s="115"/>
      <x:c r="E182" s="115"/>
      <x:c r="F182" s="134"/>
      <x:c r="G182" s="115"/>
      <x:c r="H182" s="115"/>
      <x:c r="I182" s="115"/>
      <x:c r="J182" s="115"/>
      <x:c r="K182" s="115"/>
      <x:c r="L182" s="115"/>
      <x:c r="M182" s="134"/>
      <x:c r="N182" s="158"/>
      <x:c r="O182" s="15" t="str">
        <x:f>IF(A182="","",IF(AND(K182="Approved",M182&lt;=TODAY(),N182&gt;=TODAY()),"CURRENT","NO"))</x:f>
      </x:c>
      <x:c r="P182" s="114"/>
      <x:c r="Q182" s="115"/>
      <x:c r="R182" s="117"/>
    </x:row>
    <x:row r="183">
      <x:c r="A183" s="114"/>
      <x:c r="B183" s="115"/>
      <x:c r="C183" s="115"/>
      <x:c r="D183" s="115"/>
      <x:c r="E183" s="115"/>
      <x:c r="F183" s="134"/>
      <x:c r="G183" s="115"/>
      <x:c r="H183" s="115"/>
      <x:c r="I183" s="115"/>
      <x:c r="J183" s="115"/>
      <x:c r="K183" s="115"/>
      <x:c r="L183" s="115"/>
      <x:c r="M183" s="134"/>
      <x:c r="N183" s="158"/>
      <x:c r="O183" s="15" t="str">
        <x:f>IF(A183="","",IF(AND(K183="Approved",M183&lt;=TODAY(),N183&gt;=TODAY()),"CURRENT","NO"))</x:f>
      </x:c>
      <x:c r="P183" s="114"/>
      <x:c r="Q183" s="115"/>
      <x:c r="R183" s="117"/>
    </x:row>
    <x:row r="184">
      <x:c r="A184" s="114"/>
      <x:c r="B184" s="115"/>
      <x:c r="C184" s="115"/>
      <x:c r="D184" s="115"/>
      <x:c r="E184" s="115"/>
      <x:c r="F184" s="134"/>
      <x:c r="G184" s="115"/>
      <x:c r="H184" s="115"/>
      <x:c r="I184" s="115"/>
      <x:c r="J184" s="115"/>
      <x:c r="K184" s="115"/>
      <x:c r="L184" s="115"/>
      <x:c r="M184" s="134"/>
      <x:c r="N184" s="158"/>
      <x:c r="O184" s="15" t="str">
        <x:f>IF(A184="","",IF(AND(K184="Approved",M184&lt;=TODAY(),N184&gt;=TODAY()),"CURRENT","NO"))</x:f>
      </x:c>
      <x:c r="P184" s="114"/>
      <x:c r="Q184" s="115"/>
      <x:c r="R184" s="117"/>
    </x:row>
    <x:row r="185">
      <x:c r="A185" s="114"/>
      <x:c r="B185" s="115"/>
      <x:c r="C185" s="115"/>
      <x:c r="D185" s="115"/>
      <x:c r="E185" s="115"/>
      <x:c r="F185" s="134"/>
      <x:c r="G185" s="115"/>
      <x:c r="H185" s="115"/>
      <x:c r="I185" s="115"/>
      <x:c r="J185" s="115"/>
      <x:c r="K185" s="115"/>
      <x:c r="L185" s="115"/>
      <x:c r="M185" s="134"/>
      <x:c r="N185" s="158"/>
      <x:c r="O185" s="15" t="str">
        <x:f>IF(A185="","",IF(AND(K185="Approved",M185&lt;=TODAY(),N185&gt;=TODAY()),"CURRENT","NO"))</x:f>
      </x:c>
      <x:c r="P185" s="114"/>
      <x:c r="Q185" s="115"/>
      <x:c r="R185" s="117"/>
    </x:row>
    <x:row r="186">
      <x:c r="A186" s="114"/>
      <x:c r="B186" s="115"/>
      <x:c r="C186" s="115"/>
      <x:c r="D186" s="115"/>
      <x:c r="E186" s="115"/>
      <x:c r="F186" s="134"/>
      <x:c r="G186" s="115"/>
      <x:c r="H186" s="115"/>
      <x:c r="I186" s="115"/>
      <x:c r="J186" s="115"/>
      <x:c r="K186" s="115"/>
      <x:c r="L186" s="115"/>
      <x:c r="M186" s="134"/>
      <x:c r="N186" s="158"/>
      <x:c r="O186" s="15" t="str">
        <x:f>IF(A186="","",IF(AND(K186="Approved",M186&lt;=TODAY(),N186&gt;=TODAY()),"CURRENT","NO"))</x:f>
      </x:c>
      <x:c r="P186" s="114"/>
      <x:c r="Q186" s="115"/>
      <x:c r="R186" s="117"/>
    </x:row>
    <x:row r="187">
      <x:c r="A187" s="114"/>
      <x:c r="B187" s="115"/>
      <x:c r="C187" s="115"/>
      <x:c r="D187" s="115"/>
      <x:c r="E187" s="115"/>
      <x:c r="F187" s="134"/>
      <x:c r="G187" s="115"/>
      <x:c r="H187" s="115"/>
      <x:c r="I187" s="115"/>
      <x:c r="J187" s="115"/>
      <x:c r="K187" s="115"/>
      <x:c r="L187" s="115"/>
      <x:c r="M187" s="134"/>
      <x:c r="N187" s="158"/>
      <x:c r="O187" s="15" t="str">
        <x:f>IF(A187="","",IF(AND(K187="Approved",M187&lt;=TODAY(),N187&gt;=TODAY()),"CURRENT","NO"))</x:f>
      </x:c>
      <x:c r="P187" s="114"/>
      <x:c r="Q187" s="115"/>
      <x:c r="R187" s="117"/>
    </x:row>
    <x:row r="188">
      <x:c r="A188" s="114"/>
      <x:c r="B188" s="115"/>
      <x:c r="C188" s="115"/>
      <x:c r="D188" s="115"/>
      <x:c r="E188" s="115"/>
      <x:c r="F188" s="134"/>
      <x:c r="G188" s="115"/>
      <x:c r="H188" s="115"/>
      <x:c r="I188" s="115"/>
      <x:c r="J188" s="115"/>
      <x:c r="K188" s="115"/>
      <x:c r="L188" s="115"/>
      <x:c r="M188" s="134"/>
      <x:c r="N188" s="158"/>
      <x:c r="O188" s="15" t="str">
        <x:f>IF(A188="","",IF(AND(K188="Approved",M188&lt;=TODAY(),N188&gt;=TODAY()),"CURRENT","NO"))</x:f>
      </x:c>
      <x:c r="P188" s="114"/>
      <x:c r="Q188" s="115"/>
      <x:c r="R188" s="117"/>
    </x:row>
    <x:row r="189">
      <x:c r="A189" s="114"/>
      <x:c r="B189" s="115"/>
      <x:c r="C189" s="115"/>
      <x:c r="D189" s="115"/>
      <x:c r="E189" s="115"/>
      <x:c r="F189" s="134"/>
      <x:c r="G189" s="115"/>
      <x:c r="H189" s="115"/>
      <x:c r="I189" s="115"/>
      <x:c r="J189" s="115"/>
      <x:c r="K189" s="115"/>
      <x:c r="L189" s="115"/>
      <x:c r="M189" s="134"/>
      <x:c r="N189" s="158"/>
      <x:c r="O189" s="15" t="str">
        <x:f>IF(A189="","",IF(AND(K189="Approved",M189&lt;=TODAY(),N189&gt;=TODAY()),"CURRENT","NO"))</x:f>
      </x:c>
      <x:c r="P189" s="114"/>
      <x:c r="Q189" s="115"/>
      <x:c r="R189" s="117"/>
    </x:row>
    <x:row r="190">
      <x:c r="A190" s="114"/>
      <x:c r="B190" s="115"/>
      <x:c r="C190" s="115"/>
      <x:c r="D190" s="115"/>
      <x:c r="E190" s="115"/>
      <x:c r="F190" s="134"/>
      <x:c r="G190" s="115"/>
      <x:c r="H190" s="115"/>
      <x:c r="I190" s="115"/>
      <x:c r="J190" s="115"/>
      <x:c r="K190" s="115"/>
      <x:c r="L190" s="115"/>
      <x:c r="M190" s="134"/>
      <x:c r="N190" s="158"/>
      <x:c r="O190" s="15" t="str">
        <x:f>IF(A190="","",IF(AND(K190="Approved",M190&lt;=TODAY(),N190&gt;=TODAY()),"CURRENT","NO"))</x:f>
      </x:c>
      <x:c r="P190" s="114"/>
      <x:c r="Q190" s="115"/>
      <x:c r="R190" s="117"/>
    </x:row>
    <x:row r="191">
      <x:c r="A191" s="114"/>
      <x:c r="B191" s="115"/>
      <x:c r="C191" s="115"/>
      <x:c r="D191" s="115"/>
      <x:c r="E191" s="115"/>
      <x:c r="F191" s="134"/>
      <x:c r="G191" s="115"/>
      <x:c r="H191" s="115"/>
      <x:c r="I191" s="115"/>
      <x:c r="J191" s="115"/>
      <x:c r="K191" s="115"/>
      <x:c r="L191" s="115"/>
      <x:c r="M191" s="134"/>
      <x:c r="N191" s="158"/>
      <x:c r="O191" s="15" t="str">
        <x:f>IF(A191="","",IF(AND(K191="Approved",M191&lt;=TODAY(),N191&gt;=TODAY()),"CURRENT","NO"))</x:f>
      </x:c>
      <x:c r="P191" s="114"/>
      <x:c r="Q191" s="115"/>
      <x:c r="R191" s="117"/>
    </x:row>
    <x:row r="192">
      <x:c r="A192" s="114"/>
      <x:c r="B192" s="115"/>
      <x:c r="C192" s="115"/>
      <x:c r="D192" s="115"/>
      <x:c r="E192" s="115"/>
      <x:c r="F192" s="134"/>
      <x:c r="G192" s="115"/>
      <x:c r="H192" s="115"/>
      <x:c r="I192" s="115"/>
      <x:c r="J192" s="115"/>
      <x:c r="K192" s="115"/>
      <x:c r="L192" s="115"/>
      <x:c r="M192" s="134"/>
      <x:c r="N192" s="158"/>
      <x:c r="O192" s="15" t="str">
        <x:f>IF(A192="","",IF(AND(K192="Approved",M192&lt;=TODAY(),N192&gt;=TODAY()),"CURRENT","NO"))</x:f>
      </x:c>
      <x:c r="P192" s="114"/>
      <x:c r="Q192" s="115"/>
      <x:c r="R192" s="117"/>
    </x:row>
    <x:row r="193">
      <x:c r="A193" s="114"/>
      <x:c r="B193" s="115"/>
      <x:c r="C193" s="115"/>
      <x:c r="D193" s="115"/>
      <x:c r="E193" s="115"/>
      <x:c r="F193" s="134"/>
      <x:c r="G193" s="115"/>
      <x:c r="H193" s="115"/>
      <x:c r="I193" s="115"/>
      <x:c r="J193" s="115"/>
      <x:c r="K193" s="115"/>
      <x:c r="L193" s="115"/>
      <x:c r="M193" s="134"/>
      <x:c r="N193" s="158"/>
      <x:c r="O193" s="15" t="str">
        <x:f>IF(A193="","",IF(AND(K193="Approved",M193&lt;=TODAY(),N193&gt;=TODAY()),"CURRENT","NO"))</x:f>
      </x:c>
      <x:c r="P193" s="114"/>
      <x:c r="Q193" s="115"/>
      <x:c r="R193" s="117"/>
    </x:row>
    <x:row r="194">
      <x:c r="A194" s="114"/>
      <x:c r="B194" s="115"/>
      <x:c r="C194" s="115"/>
      <x:c r="D194" s="115"/>
      <x:c r="E194" s="115"/>
      <x:c r="F194" s="134"/>
      <x:c r="G194" s="115"/>
      <x:c r="H194" s="115"/>
      <x:c r="I194" s="115"/>
      <x:c r="J194" s="115"/>
      <x:c r="K194" s="115"/>
      <x:c r="L194" s="115"/>
      <x:c r="M194" s="134"/>
      <x:c r="N194" s="158"/>
      <x:c r="O194" s="15" t="str">
        <x:f>IF(A194="","",IF(AND(K194="Approved",M194&lt;=TODAY(),N194&gt;=TODAY()),"CURRENT","NO"))</x:f>
      </x:c>
      <x:c r="P194" s="114"/>
      <x:c r="Q194" s="115"/>
      <x:c r="R194" s="117"/>
    </x:row>
    <x:row r="195">
      <x:c r="A195" s="114"/>
      <x:c r="B195" s="115"/>
      <x:c r="C195" s="115"/>
      <x:c r="D195" s="115"/>
      <x:c r="E195" s="115"/>
      <x:c r="F195" s="134"/>
      <x:c r="G195" s="115"/>
      <x:c r="H195" s="115"/>
      <x:c r="I195" s="115"/>
      <x:c r="J195" s="115"/>
      <x:c r="K195" s="115"/>
      <x:c r="L195" s="115"/>
      <x:c r="M195" s="134"/>
      <x:c r="N195" s="158"/>
      <x:c r="O195" s="15" t="str">
        <x:f>IF(A195="","",IF(AND(K195="Approved",M195&lt;=TODAY(),N195&gt;=TODAY()),"CURRENT","NO"))</x:f>
      </x:c>
      <x:c r="P195" s="114"/>
      <x:c r="Q195" s="115"/>
      <x:c r="R195" s="117"/>
    </x:row>
    <x:row r="196">
      <x:c r="A196" s="114"/>
      <x:c r="B196" s="115"/>
      <x:c r="C196" s="115"/>
      <x:c r="D196" s="115"/>
      <x:c r="E196" s="115"/>
      <x:c r="F196" s="134"/>
      <x:c r="G196" s="115"/>
      <x:c r="H196" s="115"/>
      <x:c r="I196" s="115"/>
      <x:c r="J196" s="115"/>
      <x:c r="K196" s="115"/>
      <x:c r="L196" s="115"/>
      <x:c r="M196" s="134"/>
      <x:c r="N196" s="158"/>
      <x:c r="O196" s="15" t="str">
        <x:f>IF(A196="","",IF(AND(K196="Approved",M196&lt;=TODAY(),N196&gt;=TODAY()),"CURRENT","NO"))</x:f>
      </x:c>
      <x:c r="P196" s="114"/>
      <x:c r="Q196" s="115"/>
      <x:c r="R196" s="117"/>
    </x:row>
    <x:row r="197">
      <x:c r="A197" s="114"/>
      <x:c r="B197" s="115"/>
      <x:c r="C197" s="115"/>
      <x:c r="D197" s="115"/>
      <x:c r="E197" s="115"/>
      <x:c r="F197" s="134"/>
      <x:c r="G197" s="115"/>
      <x:c r="H197" s="115"/>
      <x:c r="I197" s="115"/>
      <x:c r="J197" s="115"/>
      <x:c r="K197" s="115"/>
      <x:c r="L197" s="115"/>
      <x:c r="M197" s="134"/>
      <x:c r="N197" s="158"/>
      <x:c r="O197" s="15" t="str">
        <x:f>IF(A197="","",IF(AND(K197="Approved",M197&lt;=TODAY(),N197&gt;=TODAY()),"CURRENT","NO"))</x:f>
      </x:c>
      <x:c r="P197" s="114"/>
      <x:c r="Q197" s="115"/>
      <x:c r="R197" s="117"/>
    </x:row>
    <x:row r="198">
      <x:c r="A198" s="114"/>
      <x:c r="B198" s="115"/>
      <x:c r="C198" s="115"/>
      <x:c r="D198" s="115"/>
      <x:c r="E198" s="115"/>
      <x:c r="F198" s="134"/>
      <x:c r="G198" s="115"/>
      <x:c r="H198" s="115"/>
      <x:c r="I198" s="115"/>
      <x:c r="J198" s="115"/>
      <x:c r="K198" s="115"/>
      <x:c r="L198" s="115"/>
      <x:c r="M198" s="134"/>
      <x:c r="N198" s="158"/>
      <x:c r="O198" s="15" t="str">
        <x:f>IF(A198="","",IF(AND(K198="Approved",M198&lt;=TODAY(),N198&gt;=TODAY()),"CURRENT","NO"))</x:f>
      </x:c>
      <x:c r="P198" s="114"/>
      <x:c r="Q198" s="115"/>
      <x:c r="R198" s="117"/>
    </x:row>
    <x:row r="199">
      <x:c r="A199" s="114"/>
      <x:c r="B199" s="115"/>
      <x:c r="C199" s="115"/>
      <x:c r="D199" s="115"/>
      <x:c r="E199" s="115"/>
      <x:c r="F199" s="134"/>
      <x:c r="G199" s="115"/>
      <x:c r="H199" s="115"/>
      <x:c r="I199" s="115"/>
      <x:c r="J199" s="115"/>
      <x:c r="K199" s="115"/>
      <x:c r="L199" s="115"/>
      <x:c r="M199" s="134"/>
      <x:c r="N199" s="158"/>
      <x:c r="O199" s="15" t="str">
        <x:f>IF(A199="","",IF(AND(K199="Approved",M199&lt;=TODAY(),N199&gt;=TODAY()),"CURRENT","NO"))</x:f>
      </x:c>
      <x:c r="P199" s="114"/>
      <x:c r="Q199" s="115"/>
      <x:c r="R199" s="117"/>
    </x:row>
    <x:row r="200">
      <x:c r="A200" s="114"/>
      <x:c r="B200" s="115"/>
      <x:c r="C200" s="115"/>
      <x:c r="D200" s="115"/>
      <x:c r="E200" s="115"/>
      <x:c r="F200" s="134"/>
      <x:c r="G200" s="115"/>
      <x:c r="H200" s="115"/>
      <x:c r="I200" s="115"/>
      <x:c r="J200" s="115"/>
      <x:c r="K200" s="115"/>
      <x:c r="L200" s="115"/>
      <x:c r="M200" s="134"/>
      <x:c r="N200" s="158"/>
      <x:c r="O200" s="15" t="str">
        <x:f>IF(A200="","",IF(AND(K200="Approved",M200&lt;=TODAY(),N200&gt;=TODAY()),"CURRENT","NO"))</x:f>
      </x:c>
      <x:c r="P200" s="114"/>
      <x:c r="Q200" s="115"/>
      <x:c r="R200" s="117"/>
    </x:row>
    <x:row r="201">
      <x:c r="A201" s="114"/>
      <x:c r="B201" s="115"/>
      <x:c r="C201" s="115"/>
      <x:c r="D201" s="115"/>
      <x:c r="E201" s="115"/>
      <x:c r="F201" s="134"/>
      <x:c r="G201" s="115"/>
      <x:c r="H201" s="115"/>
      <x:c r="I201" s="115"/>
      <x:c r="J201" s="115"/>
      <x:c r="K201" s="115"/>
      <x:c r="L201" s="115"/>
      <x:c r="M201" s="134"/>
      <x:c r="N201" s="158"/>
      <x:c r="O201" s="15" t="str">
        <x:f>IF(A201="","",IF(AND(K201="Approved",M201&lt;=TODAY(),N201&gt;=TODAY()),"CURRENT","NO"))</x:f>
      </x:c>
      <x:c r="P201" s="114"/>
      <x:c r="Q201" s="115"/>
      <x:c r="R201" s="117"/>
    </x:row>
    <x:row r="202">
      <x:c r="A202" s="114"/>
      <x:c r="B202" s="115"/>
      <x:c r="C202" s="115"/>
      <x:c r="D202" s="115"/>
      <x:c r="E202" s="115"/>
      <x:c r="F202" s="134"/>
      <x:c r="G202" s="115"/>
      <x:c r="H202" s="115"/>
      <x:c r="I202" s="115"/>
      <x:c r="J202" s="115"/>
      <x:c r="K202" s="115"/>
      <x:c r="L202" s="115"/>
      <x:c r="M202" s="134"/>
      <x:c r="N202" s="158"/>
      <x:c r="O202" s="15" t="str">
        <x:f>IF(A202="","",IF(AND(K202="Approved",M202&lt;=TODAY(),N202&gt;=TODAY()),"CURRENT","NO"))</x:f>
      </x:c>
      <x:c r="P202" s="114"/>
      <x:c r="Q202" s="115"/>
      <x:c r="R202" s="117"/>
    </x:row>
    <x:row r="203">
      <x:c r="A203" s="114"/>
      <x:c r="B203" s="115"/>
      <x:c r="C203" s="115"/>
      <x:c r="D203" s="115"/>
      <x:c r="E203" s="115"/>
      <x:c r="F203" s="134"/>
      <x:c r="G203" s="115"/>
      <x:c r="H203" s="115"/>
      <x:c r="I203" s="115"/>
      <x:c r="J203" s="115"/>
      <x:c r="K203" s="115"/>
      <x:c r="L203" s="115"/>
      <x:c r="M203" s="134"/>
      <x:c r="N203" s="158"/>
      <x:c r="O203" s="15" t="str">
        <x:f>IF(A203="","",IF(AND(K203="Approved",M203&lt;=TODAY(),N203&gt;=TODAY()),"CURRENT","NO"))</x:f>
      </x:c>
      <x:c r="P203" s="114"/>
      <x:c r="Q203" s="115"/>
      <x:c r="R203" s="117"/>
    </x:row>
    <x:row r="204">
      <x:c r="A204" s="114"/>
      <x:c r="B204" s="115"/>
      <x:c r="C204" s="115"/>
      <x:c r="D204" s="115"/>
      <x:c r="E204" s="115"/>
      <x:c r="F204" s="134"/>
      <x:c r="G204" s="115"/>
      <x:c r="H204" s="115"/>
      <x:c r="I204" s="115"/>
      <x:c r="J204" s="115"/>
      <x:c r="K204" s="115"/>
      <x:c r="L204" s="115"/>
      <x:c r="M204" s="134"/>
      <x:c r="N204" s="158"/>
      <x:c r="O204" s="15" t="str">
        <x:f>IF(A204="","",IF(AND(K204="Approved",M204&lt;=TODAY(),N204&gt;=TODAY()),"CURRENT","NO"))</x:f>
      </x:c>
      <x:c r="P204" s="114"/>
      <x:c r="Q204" s="115"/>
      <x:c r="R204" s="117"/>
    </x:row>
    <x:row r="205">
      <x:c r="A205" s="118"/>
      <x:c r="B205" s="119"/>
      <x:c r="C205" s="119"/>
      <x:c r="D205" s="119"/>
      <x:c r="E205" s="119"/>
      <x:c r="F205" s="135"/>
      <x:c r="G205" s="119"/>
      <x:c r="H205" s="119"/>
      <x:c r="I205" s="119"/>
      <x:c r="J205" s="119"/>
      <x:c r="K205" s="119"/>
      <x:c r="L205" s="119"/>
      <x:c r="M205" s="135"/>
      <x:c r="N205" s="159"/>
      <x:c r="O205" s="15" t="str">
        <x:f>IF(A205="","",IF(AND(K205="Approved",M205&lt;=TODAY(),N205&gt;=TODAY()),"CURRENT","NO"))</x:f>
      </x:c>
      <x:c r="P205" s="118"/>
      <x:c r="Q205" s="119"/>
      <x:c r="R205" s="121"/>
    </x:row>
  </x:sheetData>
  <x:mergeCells>
    <x:mergeCell ref="A1:R1"/>
    <x:mergeCell ref="A2:R2"/>
    <x:mergeCell ref="A4:R4"/>
  </x:mergeCells>
  <x:conditionalFormatting sqref="O6:O205">
    <x:cfRule type="containsText" dxfId="33" priority="1" operator="containsText" text="PASS"/>
    <x:cfRule type="containsText" dxfId="34" priority="2" operator="containsText" text="OK"/>
    <x:cfRule type="containsText" dxfId="35" priority="3" operator="containsText" text="CURRENT"/>
    <x:cfRule type="containsText" dxfId="36" priority="4" operator="containsText" text="COMPLETE"/>
    <x:cfRule type="containsText" dxfId="37" priority="5" operator="containsText" text="ELIGIBLE"/>
    <x:cfRule type="containsText" dxfId="38" priority="6" operator="containsText" text="FAIL"/>
    <x:cfRule type="containsText" dxfId="39" priority="7" operator="containsText" text="HOLD"/>
    <x:cfRule type="containsText" dxfId="40" priority="8" operator="containsText" text="OVERDUE"/>
    <x:cfRule type="containsText" dxfId="41" priority="9" operator="containsText" text="REVIEW"/>
    <x:cfRule type="containsText" dxfId="42" priority="10" operator="containsText" text="PENDING"/>
    <x:cfRule type="containsText" dxfId="43" priority="11" operator="containsText" text="EXPIRED"/>
  </x:conditionalFormatting>
  <x:dataValidations count="3">
    <x:dataValidation type="list" sqref="C6:C205">
      <x:formula1>"President,Vice President,Treasurer,Secretary,Membership Director,P31 / Chaplain,Service Director,Communications Director,Events Director,Compliance / Parliamentarian"</x:formula1>
    </x:dataValidation>
    <x:dataValidation type="list" sqref="E6:E205">
      <x:formula1>"Temporary training extension,Renewal grace period,Accessible alternative,Administrative correction,No override — support only"</x:formula1>
    </x:dataValidation>
    <x:dataValidation type="list" sqref="K6:K205">
      <x:formula1>"Pending,Approved,Denied,Withdrawn,Expired"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28ed0224feb4627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5" hidden="0" customWidth="1"/>
    <x:col min="2" max="2" width="16" hidden="0" customWidth="1"/>
    <x:col min="3" max="3" width="19" hidden="0" customWidth="1"/>
    <x:col min="4" max="4" width="18" hidden="0" customWidth="1"/>
    <x:col min="5" max="5" width="12" hidden="0" customWidth="1"/>
    <x:col min="6" max="6" width="13" hidden="0" customWidth="1"/>
    <x:col min="7" max="7" width="31" hidden="0" customWidth="1"/>
    <x:col min="8" max="8" width="35" hidden="0" customWidth="1"/>
  </x:cols>
  <x:sheetData>
    <x:row r="1" ht="35" customHeight="1">
      <x:c r="A1" s="5" t="str">
        <x:v>ACADEMY MODEL CHECKS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PASS confirms registry mechanics; National Academy confirms curriculum quality and officer eligibility.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161" t="str">
        <x:v>MODEL STATUS</x:v>
      </x:c>
      <x:c r="B4" s="162"/>
      <x:c r="C4" s="163" t="str">
        <x:f>IF(COUNTIF(F8:F16,"FAIL")=0,"PASS","FAIL")</x:f>
        <x:v>PASS</x:v>
      </x:c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11" t="str">
        <x:v>AUTOMATED CONTROL TESTS</x:v>
      </x:c>
      <x:c r="B6" s="11"/>
      <x:c r="C6" s="11"/>
      <x:c r="D6" s="11"/>
      <x:c r="E6" s="11"/>
      <x:c r="F6" s="11"/>
      <x:c r="G6" s="11"/>
      <x:c r="H6" s="11"/>
    </x:row>
    <x:row r="7" ht="34" customHeight="1">
      <x:c r="A7" s="86" t="str">
        <x:v>Check</x:v>
      </x:c>
      <x:c r="B7" s="87" t="str">
        <x:v>Actual</x:v>
      </x:c>
      <x:c r="C7" s="87" t="str">
        <x:v>Expected / limit</x:v>
      </x:c>
      <x:c r="D7" s="87" t="str">
        <x:v>Delta / exceptions</x:v>
      </x:c>
      <x:c r="E7" s="87" t="str">
        <x:v>Tolerance</x:v>
      </x:c>
      <x:c r="F7" s="87" t="str">
        <x:v>Status</x:v>
      </x:c>
      <x:c r="G7" s="87" t="str">
        <x:v>Where to fix</x:v>
      </x:c>
      <x:c r="H7" s="88" t="str">
        <x:v>Control note</x:v>
      </x:c>
    </x:row>
    <x:row r="8">
      <x:c r="A8" s="15" t="str">
        <x:v>Default pass score is at least 80%</x:v>
      </x:c>
      <x:c r="B8" s="126" t="n">
        <x:f>'Settings'!B6</x:f>
        <x:v>0.8</x:v>
      </x:c>
      <x:c r="C8" s="126" t="n">
        <x:f>0.8</x:f>
        <x:v>0.8</x:v>
      </x:c>
      <x:c r="D8" s="126" t="n">
        <x:f>MAX(0,C8-B8)</x:f>
        <x:v>0</x:v>
      </x:c>
      <x:c r="E8" s="126" t="n">
        <x:f>0</x:f>
        <x:v>0</x:v>
      </x:c>
      <x:c r="F8" s="126" t="str">
        <x:f>IF(ABS(D8)&lt;=E8,"PASS","FAIL")</x:f>
        <x:v>PASS</x:v>
      </x:c>
      <x:c r="G8" s="15" t="str">
        <x:v>Settings</x:v>
      </x:c>
      <x:c r="H8" s="15" t="str">
        <x:v>Assessment floor</x:v>
      </x:c>
    </x:row>
    <x:row r="9">
      <x:c r="A9" s="15" t="str">
        <x:v>No active course ID is duplicated</x:v>
      </x:c>
      <x:c r="B9" s="126" t="n">
        <x:f>SUMPRODUCT(--('Course Catalog'!I6:I55="Yes"),--(COUNTIF('Course Catalog'!A6:A55,'Course Catalog'!A6:A55)&gt;1))</x:f>
        <x:v>0</x:v>
      </x:c>
      <x:c r="C9" s="126" t="n">
        <x:f>0</x:f>
        <x:v>0</x:v>
      </x:c>
      <x:c r="D9" s="126" t="n">
        <x:f>B9-C9</x:f>
        <x:v>0</x:v>
      </x:c>
      <x:c r="E9" s="126" t="n">
        <x:f>0</x:f>
        <x:v>0</x:v>
      </x:c>
      <x:c r="F9" s="126" t="str">
        <x:f>IF(ABS(D9)&lt;=E9,"PASS","FAIL")</x:f>
        <x:v>PASS</x:v>
      </x:c>
      <x:c r="G9" s="15" t="str">
        <x:v>Course Catalog</x:v>
      </x:c>
      <x:c r="H9" s="15" t="str">
        <x:v>Unique active IDs</x:v>
      </x:c>
    </x:row>
    <x:row r="10">
      <x:c r="A10" s="15" t="str">
        <x:v>No role requirement points to missing/inactive course</x:v>
      </x:c>
      <x:c r="B10" s="126" t="n">
        <x:f>COUNTIF('Role Requirements'!D6:D105,"MISSING")+COUNTIF('Role Requirements'!D6:D105,"No")</x:f>
        <x:v>0</x:v>
      </x:c>
      <x:c r="C10" s="126" t="n">
        <x:f>0</x:f>
        <x:v>0</x:v>
      </x:c>
      <x:c r="D10" s="126" t="n">
        <x:f>B10-C10</x:f>
        <x:v>0</x:v>
      </x:c>
      <x:c r="E10" s="126" t="n">
        <x:f>0</x:f>
        <x:v>0</x:v>
      </x:c>
      <x:c r="F10" s="126" t="str">
        <x:f>IF(ABS(D10)&lt;=E10,"PASS","FAIL")</x:f>
        <x:v>PASS</x:v>
      </x:c>
      <x:c r="G10" s="15" t="str">
        <x:v>Role Requirements / Course Catalog</x:v>
      </x:c>
      <x:c r="H10" s="15" t="str">
        <x:v>Valid mapping</x:v>
      </x:c>
    </x:row>
    <x:row r="11">
      <x:c r="A11" s="15" t="str">
        <x:v>No eligibility count exceeds required count</x:v>
      </x:c>
      <x:c r="B11" s="126" t="n">
        <x:f>SUMPRODUCT(--('Eligibility'!A6:A205&lt;&gt;""),--('Eligibility'!L6:L205&gt;'Eligibility'!K6:K205))</x:f>
        <x:v>0</x:v>
      </x:c>
      <x:c r="C11" s="126" t="n">
        <x:f>0</x:f>
        <x:v>0</x:v>
      </x:c>
      <x:c r="D11" s="126" t="n">
        <x:f>B11-C11</x:f>
        <x:v>0</x:v>
      </x:c>
      <x:c r="E11" s="126" t="n">
        <x:f>0</x:f>
        <x:v>0</x:v>
      </x:c>
      <x:c r="F11" s="126" t="str">
        <x:f>IF(ABS(D11)&lt;=E11,"PASS","FAIL")</x:f>
        <x:v>PASS</x:v>
      </x:c>
      <x:c r="G11" s="15" t="str">
        <x:v>Eligibility / Completion Log</x:v>
      </x:c>
      <x:c r="H11" s="15" t="str">
        <x:v>Count control</x:v>
      </x:c>
    </x:row>
    <x:row r="12">
      <x:c r="A12" s="15" t="str">
        <x:v>No eligible officer lacks current agreement</x:v>
      </x:c>
      <x:c r="B12" s="126" t="n">
        <x:f>COUNTIFS('Eligibility'!O6:O205,"ELIGIBLE*",'Eligibility'!G6:G205,"&lt;&gt;Yes")</x:f>
        <x:v>0</x:v>
      </x:c>
      <x:c r="C12" s="126" t="n">
        <x:f>0</x:f>
        <x:v>0</x:v>
      </x:c>
      <x:c r="D12" s="126" t="n">
        <x:f>B12-C12</x:f>
        <x:v>0</x:v>
      </x:c>
      <x:c r="E12" s="126" t="n">
        <x:f>0</x:f>
        <x:v>0</x:v>
      </x:c>
      <x:c r="F12" s="126" t="str">
        <x:f>IF(ABS(D12)&lt;=E12,"PASS","FAIL")</x:f>
        <x:v>PASS</x:v>
      </x:c>
      <x:c r="G12" s="15" t="str">
        <x:v>Eligibility</x:v>
      </x:c>
      <x:c r="H12" s="15" t="str">
        <x:v>Agreement gate</x:v>
      </x:c>
    </x:row>
    <x:row r="13">
      <x:c r="A13" s="15" t="str">
        <x:v>No eligible officer lacks anti-hazing/safety/privacy acknowledgments</x:v>
      </x:c>
      <x:c r="B13" s="126" t="n">
        <x:f>COUNTIFS('Eligibility'!O6:O205,"ELIGIBLE*",'Eligibility'!H6:H205,"&lt;&gt;Yes")+COUNTIFS('Eligibility'!O6:O205,"ELIGIBLE*",'Eligibility'!I6:I205,"&lt;&gt;Yes")+COUNTIFS('Eligibility'!O6:O205,"ELIGIBLE*",'Eligibility'!J6:J205,"&lt;&gt;Yes")</x:f>
        <x:v>0</x:v>
      </x:c>
      <x:c r="C13" s="126" t="n">
        <x:f>0</x:f>
        <x:v>0</x:v>
      </x:c>
      <x:c r="D13" s="126" t="n">
        <x:f>B13-C13</x:f>
        <x:v>0</x:v>
      </x:c>
      <x:c r="E13" s="126" t="n">
        <x:f>0</x:f>
        <x:v>0</x:v>
      </x:c>
      <x:c r="F13" s="126" t="str">
        <x:f>IF(ABS(D13)&lt;=E13,"PASS","FAIL")</x:f>
        <x:v>PASS</x:v>
      </x:c>
      <x:c r="G13" s="15" t="str">
        <x:v>Eligibility</x:v>
      </x:c>
      <x:c r="H13" s="15" t="str">
        <x:v>Safety/privacy gate</x:v>
      </x:c>
    </x:row>
    <x:row r="14">
      <x:c r="A14" s="15" t="str">
        <x:v>No valid certificate is already expired</x:v>
      </x:c>
      <x:c r="B14" s="126" t="n">
        <x:f>COUNTIFS('Certificates'!L6:L305,"VALID",'Certificates'!G6:G305,"&lt;"&amp;TODAY())</x:f>
        <x:v>0</x:v>
      </x:c>
      <x:c r="C14" s="126" t="n">
        <x:f>0</x:f>
        <x:v>0</x:v>
      </x:c>
      <x:c r="D14" s="126" t="n">
        <x:f>B14-C14</x:f>
        <x:v>0</x:v>
      </x:c>
      <x:c r="E14" s="126" t="n">
        <x:f>0</x:f>
        <x:v>0</x:v>
      </x:c>
      <x:c r="F14" s="126" t="str">
        <x:f>IF(ABS(D14)&lt;=E14,"PASS","FAIL")</x:f>
        <x:v>PASS</x:v>
      </x:c>
      <x:c r="G14" s="15" t="str">
        <x:v>Certificates</x:v>
      </x:c>
      <x:c r="H14" s="15" t="str">
        <x:v>Validity control</x:v>
      </x:c>
    </x:row>
    <x:row r="15">
      <x:c r="A15" s="15" t="str">
        <x:v>No current override exceeds maximum duration</x:v>
      </x:c>
      <x:c r="B15" s="126" t="n">
        <x:f>SUMPRODUCT(--('Overrides &amp; Renewals'!O6:O205="CURRENT"),--(('Overrides &amp; Renewals'!N6:N205-'Overrides &amp; Renewals'!M6:M205)&gt;'Settings'!B9))</x:f>
        <x:v>0</x:v>
      </x:c>
      <x:c r="C15" s="126" t="n">
        <x:f>0</x:f>
        <x:v>0</x:v>
      </x:c>
      <x:c r="D15" s="126" t="n">
        <x:f>B15-C15</x:f>
        <x:v>0</x:v>
      </x:c>
      <x:c r="E15" s="126" t="n">
        <x:f>0</x:f>
        <x:v>0</x:v>
      </x:c>
      <x:c r="F15" s="126" t="str">
        <x:f>IF(ABS(D15)&lt;=E15,"PASS","FAIL")</x:f>
        <x:v>PASS</x:v>
      </x:c>
      <x:c r="G15" s="15" t="str">
        <x:v>Overrides &amp; Renewals</x:v>
      </x:c>
      <x:c r="H15" s="15" t="str">
        <x:v>Time limit</x:v>
      </x:c>
    </x:row>
    <x:row r="16">
      <x:c r="A16" s="15" t="str">
        <x:v>No active access remains for HOLD eligibility</x:v>
      </x:c>
      <x:c r="B16" s="126" t="n">
        <x:f>COUNTIFS('Officer Roster'!L6:L205,"HOLD",'Officer Roster'!N6:N205,"Active")</x:f>
        <x:v>0</x:v>
      </x:c>
      <x:c r="C16" s="126" t="n">
        <x:f>0</x:f>
        <x:v>0</x:v>
      </x:c>
      <x:c r="D16" s="126" t="n">
        <x:f>B16-C16</x:f>
        <x:v>0</x:v>
      </x:c>
      <x:c r="E16" s="126" t="n">
        <x:f>0</x:f>
        <x:v>0</x:v>
      </x:c>
      <x:c r="F16" s="126" t="str">
        <x:f>IF(ABS(D16)&lt;=E16,"PASS","FAIL")</x:f>
        <x:v>PASS</x:v>
      </x:c>
      <x:c r="G16" s="15" t="str">
        <x:v>Officer Roster / Eligibility</x:v>
      </x:c>
      <x:c r="H16" s="15" t="str">
        <x:v>Access gate</x:v>
      </x:c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174" t="str">
        <x:v>Manual curriculum QA: lessons are substantive; scenarios and quizzes match risk; assessments are accessible; retries/support are fair; policy versions are current; certificates render with the official logo and verification ID; officer access is provisioned/deactivated by role; completion data is retained and deleted under policy.</x:v>
      </x:c>
      <x:c r="B18" s="175"/>
      <x:c r="C18" s="175"/>
      <x:c r="D18" s="175"/>
      <x:c r="E18" s="175"/>
      <x:c r="F18" s="175"/>
      <x:c r="G18" s="175"/>
      <x:c r="H18" s="176"/>
    </x:row>
    <x:row r="19">
      <x:c r="A19" s="177"/>
      <x:c r="B19" s="178"/>
      <x:c r="C19" s="178"/>
      <x:c r="D19" s="178"/>
      <x:c r="E19" s="178"/>
      <x:c r="F19" s="178"/>
      <x:c r="G19" s="178"/>
      <x:c r="H19" s="179"/>
    </x:row>
    <x:row r="20">
      <x:c r="A20" s="180"/>
      <x:c r="B20" s="181"/>
      <x:c r="C20" s="181"/>
      <x:c r="D20" s="181"/>
      <x:c r="E20" s="181"/>
      <x:c r="F20" s="181"/>
      <x:c r="G20" s="181"/>
      <x:c r="H20" s="182"/>
    </x:row>
  </x:sheetData>
  <x:mergeCells>
    <x:mergeCell ref="A1:H1"/>
    <x:mergeCell ref="A2:H2"/>
    <x:mergeCell ref="A4:B4"/>
    <x:mergeCell ref="A6:H6"/>
    <x:mergeCell ref="A18:H20"/>
  </x:mergeCells>
  <x:conditionalFormatting sqref="C4:C4">
    <x:cfRule type="containsText" dxfId="66" priority="1" operator="containsText" text="PASS"/>
    <x:cfRule type="containsText" dxfId="67" priority="2" operator="containsText" text="OK"/>
    <x:cfRule type="containsText" dxfId="68" priority="3" operator="containsText" text="CURRENT"/>
    <x:cfRule type="containsText" dxfId="69" priority="4" operator="containsText" text="COMPLETE"/>
    <x:cfRule type="containsText" dxfId="70" priority="5" operator="containsText" text="ELIGIBLE"/>
    <x:cfRule type="containsText" dxfId="71" priority="6" operator="containsText" text="FAIL"/>
    <x:cfRule type="containsText" dxfId="72" priority="7" operator="containsText" text="HOLD"/>
    <x:cfRule type="containsText" dxfId="73" priority="8" operator="containsText" text="OVERDUE"/>
    <x:cfRule type="containsText" dxfId="74" priority="9" operator="containsText" text="REVIEW"/>
    <x:cfRule type="containsText" dxfId="75" priority="10" operator="containsText" text="PENDING"/>
    <x:cfRule type="containsText" dxfId="76" priority="11" operator="containsText" text="EXPIRED"/>
  </x:conditionalFormatting>
  <x:conditionalFormatting sqref="F8:F16">
    <x:cfRule type="containsText" dxfId="77" priority="12" operator="containsText" text="PASS"/>
    <x:cfRule type="containsText" dxfId="78" priority="13" operator="containsText" text="OK"/>
    <x:cfRule type="containsText" dxfId="79" priority="14" operator="containsText" text="CURRENT"/>
    <x:cfRule type="containsText" dxfId="80" priority="15" operator="containsText" text="COMPLETE"/>
    <x:cfRule type="containsText" dxfId="81" priority="16" operator="containsText" text="ELIGIBLE"/>
    <x:cfRule type="containsText" dxfId="82" priority="17" operator="containsText" text="FAIL"/>
    <x:cfRule type="containsText" dxfId="83" priority="18" operator="containsText" text="HOLD"/>
    <x:cfRule type="containsText" dxfId="84" priority="19" operator="containsText" text="OVERDUE"/>
    <x:cfRule type="containsText" dxfId="85" priority="20" operator="containsText" text="REVIEW"/>
    <x:cfRule type="containsText" dxfId="86" priority="21" operator="containsText" text="PENDING"/>
    <x:cfRule type="containsText" dxfId="87" priority="22" operator="containsText" text="EXPIRED"/>
  </x:conditionalFormatting>
  <x:pageMargins left="0.7" right="0.7" top="0.75" bottom="0.75" header="0.3" footer="0.3"/>
</x:worksheet>
</file>